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5 REALIZACE\251 KALIŠOK\VŘ\DI_1\"/>
    </mc:Choice>
  </mc:AlternateContent>
  <bookViews>
    <workbookView xWindow="0" yWindow="0" windowWidth="28800" windowHeight="11850" firstSheet="2" activeTab="6"/>
  </bookViews>
  <sheets>
    <sheet name="Rekapitulace stavby" sheetId="1" r:id="rId1"/>
    <sheet name="PO 01 - Plovárna 01" sheetId="2" r:id="rId2"/>
    <sheet name="PO 02 - Distanční plaveck..." sheetId="3" r:id="rId3"/>
    <sheet name="PO 01  02 VRN - VRN pro p..." sheetId="4" r:id="rId4"/>
    <sheet name="SO 02 - Úprava břehů + ga..." sheetId="5" r:id="rId5"/>
    <sheet name="SO 03 - Úprava ploch - št..." sheetId="6" r:id="rId6"/>
    <sheet name="VON - vedlejší a ostatní ..." sheetId="7" r:id="rId7"/>
    <sheet name="Mobiliář - Lehátka" sheetId="8" r:id="rId8"/>
  </sheets>
  <definedNames>
    <definedName name="_xlnm._FilterDatabase" localSheetId="7" hidden="1">'Mobiliář - Lehátka'!$C$119:$K$134</definedName>
    <definedName name="_xlnm._FilterDatabase" localSheetId="3" hidden="1">'PO 01  02 VRN - VRN pro p...'!$C$116:$K$122</definedName>
    <definedName name="_xlnm._FilterDatabase" localSheetId="1" hidden="1">'PO 01 - Plovárna 01'!$C$117:$K$140</definedName>
    <definedName name="_xlnm._FilterDatabase" localSheetId="2" hidden="1">'PO 02 - Distanční plaveck...'!$C$117:$K$123</definedName>
    <definedName name="_xlnm._FilterDatabase" localSheetId="4" hidden="1">'SO 02 - Úprava břehů + ga...'!$C$122:$K$170</definedName>
    <definedName name="_xlnm._FilterDatabase" localSheetId="5" hidden="1">'SO 03 - Úprava ploch - št...'!$C$120:$K$142</definedName>
    <definedName name="_xlnm._FilterDatabase" localSheetId="6" hidden="1">'VON - vedlejší a ostatní ...'!$C$116:$K$126</definedName>
    <definedName name="_xlnm.Print_Titles" localSheetId="7">'Mobiliář - Lehátka'!$119:$119</definedName>
    <definedName name="_xlnm.Print_Titles" localSheetId="3">'PO 01  02 VRN - VRN pro p...'!$116:$116</definedName>
    <definedName name="_xlnm.Print_Titles" localSheetId="1">'PO 01 - Plovárna 01'!$117:$117</definedName>
    <definedName name="_xlnm.Print_Titles" localSheetId="2">'PO 02 - Distanční plaveck...'!$117:$117</definedName>
    <definedName name="_xlnm.Print_Titles" localSheetId="0">'Rekapitulace stavby'!$92:$92</definedName>
    <definedName name="_xlnm.Print_Titles" localSheetId="4">'SO 02 - Úprava břehů + ga...'!$122:$122</definedName>
    <definedName name="_xlnm.Print_Titles" localSheetId="5">'SO 03 - Úprava ploch - št...'!$120:$120</definedName>
    <definedName name="_xlnm.Print_Titles" localSheetId="6">'VON - vedlejší a ostatní ...'!$116:$116</definedName>
    <definedName name="_xlnm.Print_Area" localSheetId="7">'Mobiliář - Lehátka'!$C$107:$J$134</definedName>
    <definedName name="_xlnm.Print_Area" localSheetId="3">'PO 01  02 VRN - VRN pro p...'!$C$104:$J$122</definedName>
    <definedName name="_xlnm.Print_Area" localSheetId="1">'PO 01 - Plovárna 01'!$C$105:$J$140</definedName>
    <definedName name="_xlnm.Print_Area" localSheetId="2">'PO 02 - Distanční plaveck...'!$C$105:$J$123</definedName>
    <definedName name="_xlnm.Print_Area" localSheetId="0">'Rekapitulace stavby'!$D$4:$AO$76,'Rekapitulace stavby'!$C$82:$AQ$102</definedName>
    <definedName name="_xlnm.Print_Area" localSheetId="4">'SO 02 - Úprava břehů + ga...'!$C$110:$J$170</definedName>
    <definedName name="_xlnm.Print_Area" localSheetId="5">'SO 03 - Úprava ploch - št...'!$C$108:$J$142</definedName>
    <definedName name="_xlnm.Print_Area" localSheetId="6">'VON - vedlejší a ostatní ...'!$C$104:$J$126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T125" i="8"/>
  <c r="R126" i="8"/>
  <c r="R125" i="8"/>
  <c r="P126" i="8"/>
  <c r="P125" i="8" s="1"/>
  <c r="BI123" i="8"/>
  <c r="BH123" i="8"/>
  <c r="BG123" i="8"/>
  <c r="BF123" i="8"/>
  <c r="T123" i="8"/>
  <c r="T122" i="8" s="1"/>
  <c r="R123" i="8"/>
  <c r="R122" i="8" s="1"/>
  <c r="P123" i="8"/>
  <c r="P122" i="8"/>
  <c r="F114" i="8"/>
  <c r="E112" i="8"/>
  <c r="F89" i="8"/>
  <c r="E87" i="8"/>
  <c r="J24" i="8"/>
  <c r="E24" i="8"/>
  <c r="J117" i="8" s="1"/>
  <c r="J23" i="8"/>
  <c r="J21" i="8"/>
  <c r="E21" i="8"/>
  <c r="J116" i="8" s="1"/>
  <c r="J20" i="8"/>
  <c r="J18" i="8"/>
  <c r="E18" i="8"/>
  <c r="F92" i="8" s="1"/>
  <c r="J17" i="8"/>
  <c r="J15" i="8"/>
  <c r="E15" i="8"/>
  <c r="F91" i="8" s="1"/>
  <c r="J14" i="8"/>
  <c r="J12" i="8"/>
  <c r="J114" i="8"/>
  <c r="E7" i="8"/>
  <c r="E85" i="8"/>
  <c r="J37" i="7"/>
  <c r="J36" i="7"/>
  <c r="AY100" i="1" s="1"/>
  <c r="J35" i="7"/>
  <c r="AX100" i="1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F111" i="7"/>
  <c r="E109" i="7"/>
  <c r="F89" i="7"/>
  <c r="E87" i="7"/>
  <c r="J24" i="7"/>
  <c r="E24" i="7"/>
  <c r="J114" i="7" s="1"/>
  <c r="J23" i="7"/>
  <c r="J21" i="7"/>
  <c r="E21" i="7"/>
  <c r="J113" i="7" s="1"/>
  <c r="J20" i="7"/>
  <c r="J18" i="7"/>
  <c r="E18" i="7"/>
  <c r="F92" i="7" s="1"/>
  <c r="J17" i="7"/>
  <c r="J15" i="7"/>
  <c r="E15" i="7"/>
  <c r="F113" i="7" s="1"/>
  <c r="J14" i="7"/>
  <c r="J12" i="7"/>
  <c r="J111" i="7" s="1"/>
  <c r="E7" i="7"/>
  <c r="E107" i="7" s="1"/>
  <c r="J37" i="6"/>
  <c r="J36" i="6"/>
  <c r="AY99" i="1" s="1"/>
  <c r="J35" i="6"/>
  <c r="AX99" i="1"/>
  <c r="BI142" i="6"/>
  <c r="BH142" i="6"/>
  <c r="BG142" i="6"/>
  <c r="BF142" i="6"/>
  <c r="T142" i="6"/>
  <c r="T141" i="6" s="1"/>
  <c r="R142" i="6"/>
  <c r="R141" i="6"/>
  <c r="P142" i="6"/>
  <c r="P141" i="6" s="1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92" i="6" s="1"/>
  <c r="J23" i="6"/>
  <c r="J21" i="6"/>
  <c r="E21" i="6"/>
  <c r="J117" i="6" s="1"/>
  <c r="J20" i="6"/>
  <c r="J18" i="6"/>
  <c r="E18" i="6"/>
  <c r="F118" i="6" s="1"/>
  <c r="J17" i="6"/>
  <c r="J15" i="6"/>
  <c r="E15" i="6"/>
  <c r="F91" i="6" s="1"/>
  <c r="J14" i="6"/>
  <c r="J12" i="6"/>
  <c r="J89" i="6" s="1"/>
  <c r="E7" i="6"/>
  <c r="E85" i="6"/>
  <c r="J37" i="5"/>
  <c r="J36" i="5"/>
  <c r="AY98" i="1"/>
  <c r="J35" i="5"/>
  <c r="AX98" i="1" s="1"/>
  <c r="BI170" i="5"/>
  <c r="BH170" i="5"/>
  <c r="BG170" i="5"/>
  <c r="BF170" i="5"/>
  <c r="T170" i="5"/>
  <c r="T169" i="5"/>
  <c r="R170" i="5"/>
  <c r="R169" i="5" s="1"/>
  <c r="P170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P125" i="5" s="1"/>
  <c r="F117" i="5"/>
  <c r="E115" i="5"/>
  <c r="F89" i="5"/>
  <c r="E87" i="5"/>
  <c r="J24" i="5"/>
  <c r="E24" i="5"/>
  <c r="J92" i="5" s="1"/>
  <c r="J23" i="5"/>
  <c r="J21" i="5"/>
  <c r="E21" i="5"/>
  <c r="J119" i="5" s="1"/>
  <c r="J20" i="5"/>
  <c r="J18" i="5"/>
  <c r="E18" i="5"/>
  <c r="F120" i="5" s="1"/>
  <c r="J17" i="5"/>
  <c r="J15" i="5"/>
  <c r="E15" i="5"/>
  <c r="F91" i="5" s="1"/>
  <c r="J14" i="5"/>
  <c r="J12" i="5"/>
  <c r="J89" i="5" s="1"/>
  <c r="E7" i="5"/>
  <c r="E113" i="5"/>
  <c r="J37" i="4"/>
  <c r="J36" i="4"/>
  <c r="AY97" i="1" s="1"/>
  <c r="J35" i="4"/>
  <c r="AX97" i="1" s="1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/>
  <c r="J23" i="4"/>
  <c r="J21" i="4"/>
  <c r="E21" i="4"/>
  <c r="J113" i="4"/>
  <c r="J20" i="4"/>
  <c r="J18" i="4"/>
  <c r="E18" i="4"/>
  <c r="F114" i="4"/>
  <c r="J17" i="4"/>
  <c r="J15" i="4"/>
  <c r="E15" i="4"/>
  <c r="F113" i="4"/>
  <c r="J14" i="4"/>
  <c r="J12" i="4"/>
  <c r="J111" i="4" s="1"/>
  <c r="E7" i="4"/>
  <c r="E85" i="4"/>
  <c r="J37" i="3"/>
  <c r="J36" i="3"/>
  <c r="AY96" i="1"/>
  <c r="J35" i="3"/>
  <c r="AX96" i="1" s="1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 s="1"/>
  <c r="J23" i="3"/>
  <c r="J21" i="3"/>
  <c r="E21" i="3"/>
  <c r="J91" i="3" s="1"/>
  <c r="J20" i="3"/>
  <c r="J18" i="3"/>
  <c r="E18" i="3"/>
  <c r="F115" i="3" s="1"/>
  <c r="J17" i="3"/>
  <c r="J15" i="3"/>
  <c r="E15" i="3"/>
  <c r="F114" i="3" s="1"/>
  <c r="J14" i="3"/>
  <c r="J12" i="3"/>
  <c r="J112" i="3" s="1"/>
  <c r="E7" i="3"/>
  <c r="E85" i="3"/>
  <c r="J37" i="2"/>
  <c r="J36" i="2"/>
  <c r="AY95" i="1" s="1"/>
  <c r="J35" i="2"/>
  <c r="AX95" i="1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 s="1"/>
  <c r="J23" i="2"/>
  <c r="J21" i="2"/>
  <c r="E21" i="2"/>
  <c r="J114" i="2" s="1"/>
  <c r="J20" i="2"/>
  <c r="J18" i="2"/>
  <c r="E18" i="2"/>
  <c r="F92" i="2" s="1"/>
  <c r="J17" i="2"/>
  <c r="J15" i="2"/>
  <c r="E15" i="2"/>
  <c r="F114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J135" i="6"/>
  <c r="BK120" i="7"/>
  <c r="BK125" i="7"/>
  <c r="J122" i="7"/>
  <c r="J140" i="2"/>
  <c r="AS94" i="1"/>
  <c r="J129" i="2"/>
  <c r="J121" i="3"/>
  <c r="BK119" i="4"/>
  <c r="BK167" i="5"/>
  <c r="BK155" i="5"/>
  <c r="J130" i="5"/>
  <c r="BK165" i="5"/>
  <c r="J155" i="5"/>
  <c r="J167" i="5"/>
  <c r="J151" i="5"/>
  <c r="BK133" i="5"/>
  <c r="BK135" i="6"/>
  <c r="J129" i="6"/>
  <c r="J126" i="6"/>
  <c r="BK123" i="7"/>
  <c r="J121" i="7"/>
  <c r="J120" i="7"/>
  <c r="BK131" i="8"/>
  <c r="BK123" i="8"/>
  <c r="BK136" i="2"/>
  <c r="BK129" i="2"/>
  <c r="J125" i="2"/>
  <c r="BK121" i="2"/>
  <c r="BK120" i="4"/>
  <c r="J170" i="5"/>
  <c r="BK163" i="5"/>
  <c r="J140" i="5"/>
  <c r="J146" i="5"/>
  <c r="BK160" i="5"/>
  <c r="BK134" i="5"/>
  <c r="BK154" i="5"/>
  <c r="J134" i="5"/>
  <c r="J140" i="6"/>
  <c r="BK126" i="6"/>
  <c r="BK130" i="6"/>
  <c r="J138" i="6"/>
  <c r="BK126" i="7"/>
  <c r="J123" i="7"/>
  <c r="BK129" i="8"/>
  <c r="J137" i="2"/>
  <c r="J130" i="2"/>
  <c r="BK123" i="2"/>
  <c r="BK130" i="2"/>
  <c r="BK121" i="3"/>
  <c r="J119" i="4"/>
  <c r="BK136" i="5"/>
  <c r="BK130" i="5"/>
  <c r="BK158" i="5"/>
  <c r="J133" i="5"/>
  <c r="J136" i="5"/>
  <c r="J139" i="6"/>
  <c r="J137" i="6"/>
  <c r="BK140" i="6"/>
  <c r="BK129" i="6"/>
  <c r="J119" i="7"/>
  <c r="BK126" i="8"/>
  <c r="BK133" i="8"/>
  <c r="BK134" i="2"/>
  <c r="BK127" i="2"/>
  <c r="F37" i="3"/>
  <c r="BK170" i="5"/>
  <c r="J163" i="5"/>
  <c r="J131" i="5"/>
  <c r="J130" i="6"/>
  <c r="J132" i="6"/>
  <c r="BK128" i="6"/>
  <c r="J124" i="7"/>
  <c r="J129" i="8"/>
  <c r="J138" i="2"/>
  <c r="BK138" i="2"/>
  <c r="BK123" i="3"/>
  <c r="J120" i="4"/>
  <c r="J158" i="5"/>
  <c r="BK151" i="5"/>
  <c r="J166" i="5"/>
  <c r="J128" i="5"/>
  <c r="BK133" i="6"/>
  <c r="BK142" i="6"/>
  <c r="BK132" i="6"/>
  <c r="J126" i="7"/>
  <c r="J123" i="8"/>
  <c r="J131" i="8"/>
  <c r="J121" i="2"/>
  <c r="J123" i="3"/>
  <c r="J165" i="5"/>
  <c r="J126" i="5"/>
  <c r="BK131" i="5"/>
  <c r="J142" i="6"/>
  <c r="BK138" i="6"/>
  <c r="BK136" i="6"/>
  <c r="J125" i="7"/>
  <c r="BK122" i="7"/>
  <c r="J133" i="8"/>
  <c r="J139" i="2"/>
  <c r="BK140" i="2"/>
  <c r="J134" i="2"/>
  <c r="J121" i="4"/>
  <c r="J154" i="5"/>
  <c r="BK147" i="5"/>
  <c r="BK157" i="5"/>
  <c r="BK128" i="5"/>
  <c r="BK139" i="6"/>
  <c r="J124" i="6"/>
  <c r="BK121" i="7"/>
  <c r="BK119" i="7"/>
  <c r="J126" i="8"/>
  <c r="BK126" i="5"/>
  <c r="J128" i="6"/>
  <c r="BK124" i="6"/>
  <c r="J127" i="2"/>
  <c r="BK139" i="2"/>
  <c r="J132" i="2"/>
  <c r="J122" i="4"/>
  <c r="BK166" i="5"/>
  <c r="J160" i="5"/>
  <c r="J123" i="2"/>
  <c r="BK137" i="2"/>
  <c r="J136" i="2"/>
  <c r="BK121" i="4"/>
  <c r="J157" i="5"/>
  <c r="J147" i="5"/>
  <c r="BK140" i="5"/>
  <c r="BK146" i="5"/>
  <c r="J136" i="6"/>
  <c r="J133" i="6"/>
  <c r="BK137" i="6"/>
  <c r="BK132" i="2"/>
  <c r="BK125" i="2"/>
  <c r="BK122" i="4"/>
  <c r="BK125" i="6"/>
  <c r="J125" i="6"/>
  <c r="BK124" i="7"/>
  <c r="T118" i="4" l="1"/>
  <c r="T117" i="4"/>
  <c r="P120" i="2"/>
  <c r="P119" i="2"/>
  <c r="P118" i="2" s="1"/>
  <c r="AU95" i="1" s="1"/>
  <c r="T120" i="3"/>
  <c r="T119" i="3"/>
  <c r="T118" i="3" s="1"/>
  <c r="BK120" i="2"/>
  <c r="J120" i="2"/>
  <c r="J98" i="2"/>
  <c r="P120" i="3"/>
  <c r="P119" i="3"/>
  <c r="P118" i="3"/>
  <c r="AU96" i="1"/>
  <c r="R162" i="5"/>
  <c r="T125" i="5"/>
  <c r="T156" i="5"/>
  <c r="BK135" i="5"/>
  <c r="J135" i="5" s="1"/>
  <c r="J99" i="5" s="1"/>
  <c r="P156" i="5"/>
  <c r="R131" i="6"/>
  <c r="T135" i="5"/>
  <c r="R156" i="5"/>
  <c r="T131" i="6"/>
  <c r="T120" i="2"/>
  <c r="T119" i="2" s="1"/>
  <c r="T118" i="2" s="1"/>
  <c r="BK120" i="3"/>
  <c r="J120" i="3"/>
  <c r="J98" i="3" s="1"/>
  <c r="P118" i="4"/>
  <c r="P117" i="4"/>
  <c r="AU97" i="1"/>
  <c r="BK125" i="5"/>
  <c r="J125" i="5"/>
  <c r="J98" i="5"/>
  <c r="BK153" i="5"/>
  <c r="J153" i="5" s="1"/>
  <c r="J100" i="5" s="1"/>
  <c r="T153" i="5"/>
  <c r="T162" i="5"/>
  <c r="R123" i="6"/>
  <c r="R134" i="6"/>
  <c r="R120" i="2"/>
  <c r="R119" i="2"/>
  <c r="R118" i="2" s="1"/>
  <c r="R120" i="3"/>
  <c r="R119" i="3"/>
  <c r="R118" i="3"/>
  <c r="R118" i="4"/>
  <c r="R117" i="4"/>
  <c r="R125" i="5"/>
  <c r="R124" i="5"/>
  <c r="R123" i="5" s="1"/>
  <c r="R153" i="5"/>
  <c r="T123" i="6"/>
  <c r="BK134" i="6"/>
  <c r="J134" i="6" s="1"/>
  <c r="J100" i="6" s="1"/>
  <c r="R135" i="5"/>
  <c r="P153" i="5"/>
  <c r="P124" i="5" s="1"/>
  <c r="P123" i="5" s="1"/>
  <c r="AU98" i="1" s="1"/>
  <c r="P162" i="5"/>
  <c r="BK123" i="6"/>
  <c r="J123" i="6"/>
  <c r="J98" i="6"/>
  <c r="BK131" i="6"/>
  <c r="J131" i="6"/>
  <c r="J99" i="6"/>
  <c r="P134" i="6"/>
  <c r="BK118" i="4"/>
  <c r="BK117" i="4"/>
  <c r="J117" i="4"/>
  <c r="J96" i="4"/>
  <c r="P135" i="5"/>
  <c r="BK156" i="5"/>
  <c r="J156" i="5"/>
  <c r="J101" i="5"/>
  <c r="BK162" i="5"/>
  <c r="J162" i="5" s="1"/>
  <c r="J102" i="5" s="1"/>
  <c r="P123" i="6"/>
  <c r="P122" i="6" s="1"/>
  <c r="P121" i="6" s="1"/>
  <c r="AU99" i="1" s="1"/>
  <c r="P131" i="6"/>
  <c r="T134" i="6"/>
  <c r="BK118" i="7"/>
  <c r="J118" i="7"/>
  <c r="J97" i="7"/>
  <c r="P118" i="7"/>
  <c r="P117" i="7" s="1"/>
  <c r="AU100" i="1" s="1"/>
  <c r="R118" i="7"/>
  <c r="R117" i="7"/>
  <c r="T118" i="7"/>
  <c r="T117" i="7"/>
  <c r="BK128" i="8"/>
  <c r="J128" i="8"/>
  <c r="J100" i="8" s="1"/>
  <c r="P128" i="8"/>
  <c r="P121" i="8"/>
  <c r="P120" i="8"/>
  <c r="AU101" i="1" s="1"/>
  <c r="R128" i="8"/>
  <c r="R121" i="8"/>
  <c r="R120" i="8"/>
  <c r="T128" i="8"/>
  <c r="T121" i="8"/>
  <c r="T120" i="8"/>
  <c r="BK122" i="8"/>
  <c r="J122" i="8" s="1"/>
  <c r="J98" i="8" s="1"/>
  <c r="BK141" i="6"/>
  <c r="J141" i="6"/>
  <c r="J101" i="6" s="1"/>
  <c r="BK169" i="5"/>
  <c r="J169" i="5"/>
  <c r="J103" i="5"/>
  <c r="BK125" i="8"/>
  <c r="J125" i="8"/>
  <c r="J99" i="8"/>
  <c r="J89" i="8"/>
  <c r="J91" i="8"/>
  <c r="F116" i="8"/>
  <c r="BE123" i="8"/>
  <c r="BE126" i="8"/>
  <c r="BE129" i="8"/>
  <c r="E110" i="8"/>
  <c r="F117" i="8"/>
  <c r="BE131" i="8"/>
  <c r="J92" i="8"/>
  <c r="BE133" i="8"/>
  <c r="F114" i="7"/>
  <c r="E85" i="7"/>
  <c r="F91" i="7"/>
  <c r="J91" i="7"/>
  <c r="BE120" i="7"/>
  <c r="BE126" i="7"/>
  <c r="J89" i="7"/>
  <c r="J92" i="7"/>
  <c r="BE119" i="7"/>
  <c r="BE121" i="7"/>
  <c r="BE122" i="7"/>
  <c r="BE125" i="7"/>
  <c r="BE123" i="7"/>
  <c r="BE124" i="7"/>
  <c r="F92" i="6"/>
  <c r="F117" i="6"/>
  <c r="BE124" i="6"/>
  <c r="BE138" i="6"/>
  <c r="J118" i="6"/>
  <c r="BE125" i="6"/>
  <c r="BE136" i="6"/>
  <c r="E111" i="6"/>
  <c r="BE126" i="6"/>
  <c r="BE129" i="6"/>
  <c r="BE133" i="6"/>
  <c r="BE139" i="6"/>
  <c r="BE140" i="6"/>
  <c r="J91" i="6"/>
  <c r="BE132" i="6"/>
  <c r="BE135" i="6"/>
  <c r="J115" i="6"/>
  <c r="BE128" i="6"/>
  <c r="BE130" i="6"/>
  <c r="BE142" i="6"/>
  <c r="BE137" i="6"/>
  <c r="J91" i="5"/>
  <c r="J117" i="5"/>
  <c r="BE147" i="5"/>
  <c r="BE167" i="5"/>
  <c r="E85" i="5"/>
  <c r="BE130" i="5"/>
  <c r="BE131" i="5"/>
  <c r="BE133" i="5"/>
  <c r="BE134" i="5"/>
  <c r="BE155" i="5"/>
  <c r="BE157" i="5"/>
  <c r="BE160" i="5"/>
  <c r="J118" i="4"/>
  <c r="J97" i="4"/>
  <c r="F92" i="5"/>
  <c r="J120" i="5"/>
  <c r="BE158" i="5"/>
  <c r="BE166" i="5"/>
  <c r="F119" i="5"/>
  <c r="BE126" i="5"/>
  <c r="BE140" i="5"/>
  <c r="BE146" i="5"/>
  <c r="BE154" i="5"/>
  <c r="BE163" i="5"/>
  <c r="BE165" i="5"/>
  <c r="BE170" i="5"/>
  <c r="BE128" i="5"/>
  <c r="BE136" i="5"/>
  <c r="BE151" i="5"/>
  <c r="J89" i="4"/>
  <c r="E107" i="4"/>
  <c r="J91" i="4"/>
  <c r="J92" i="4"/>
  <c r="BE119" i="4"/>
  <c r="BE120" i="4"/>
  <c r="BE121" i="4"/>
  <c r="F92" i="4"/>
  <c r="BE122" i="4"/>
  <c r="F91" i="4"/>
  <c r="BK119" i="2"/>
  <c r="J119" i="2" s="1"/>
  <c r="J97" i="2" s="1"/>
  <c r="J89" i="3"/>
  <c r="J92" i="3"/>
  <c r="F91" i="3"/>
  <c r="BE123" i="3"/>
  <c r="F92" i="3"/>
  <c r="J114" i="3"/>
  <c r="E108" i="3"/>
  <c r="BD96" i="1"/>
  <c r="BE121" i="3"/>
  <c r="E108" i="2"/>
  <c r="J112" i="2"/>
  <c r="BE127" i="2"/>
  <c r="F91" i="2"/>
  <c r="J91" i="2"/>
  <c r="J115" i="2"/>
  <c r="BE125" i="2"/>
  <c r="BE129" i="2"/>
  <c r="BE132" i="2"/>
  <c r="BE139" i="2"/>
  <c r="BE140" i="2"/>
  <c r="F115" i="2"/>
  <c r="BE136" i="2"/>
  <c r="BE137" i="2"/>
  <c r="BE138" i="2"/>
  <c r="BE121" i="2"/>
  <c r="BE123" i="2"/>
  <c r="BE130" i="2"/>
  <c r="BE134" i="2"/>
  <c r="F35" i="2"/>
  <c r="BB95" i="1" s="1"/>
  <c r="F36" i="3"/>
  <c r="BC96" i="1"/>
  <c r="J30" i="4"/>
  <c r="F36" i="5"/>
  <c r="BC98" i="1" s="1"/>
  <c r="F35" i="7"/>
  <c r="BB100" i="1"/>
  <c r="F35" i="8"/>
  <c r="BB101" i="1" s="1"/>
  <c r="J34" i="2"/>
  <c r="AW95" i="1"/>
  <c r="F36" i="4"/>
  <c r="BC97" i="1" s="1"/>
  <c r="F37" i="5"/>
  <c r="BD98" i="1"/>
  <c r="F37" i="6"/>
  <c r="BD99" i="1" s="1"/>
  <c r="F37" i="8"/>
  <c r="BD101" i="1"/>
  <c r="F36" i="2"/>
  <c r="BC95" i="1" s="1"/>
  <c r="F37" i="4"/>
  <c r="BD97" i="1"/>
  <c r="F34" i="6"/>
  <c r="BA99" i="1" s="1"/>
  <c r="F37" i="7"/>
  <c r="BD100" i="1"/>
  <c r="F37" i="2"/>
  <c r="BD95" i="1" s="1"/>
  <c r="J34" i="6"/>
  <c r="AW99" i="1"/>
  <c r="J34" i="7"/>
  <c r="AW100" i="1" s="1"/>
  <c r="F36" i="6"/>
  <c r="BC99" i="1"/>
  <c r="F36" i="8"/>
  <c r="BC101" i="1" s="1"/>
  <c r="F34" i="3"/>
  <c r="BA96" i="1"/>
  <c r="F35" i="3"/>
  <c r="BB96" i="1" s="1"/>
  <c r="F35" i="4"/>
  <c r="BB97" i="1"/>
  <c r="J34" i="5"/>
  <c r="AW98" i="1" s="1"/>
  <c r="F36" i="7"/>
  <c r="BC100" i="1"/>
  <c r="F34" i="2"/>
  <c r="BA95" i="1" s="1"/>
  <c r="J34" i="4"/>
  <c r="AW97" i="1"/>
  <c r="F35" i="5"/>
  <c r="BB98" i="1" s="1"/>
  <c r="F35" i="6"/>
  <c r="BB99" i="1"/>
  <c r="F34" i="8"/>
  <c r="BA101" i="1" s="1"/>
  <c r="J34" i="3"/>
  <c r="AW96" i="1"/>
  <c r="F34" i="4"/>
  <c r="BA97" i="1" s="1"/>
  <c r="F34" i="5"/>
  <c r="BA98" i="1"/>
  <c r="F34" i="7"/>
  <c r="BA100" i="1" s="1"/>
  <c r="J34" i="8"/>
  <c r="AW101" i="1"/>
  <c r="BK124" i="5" l="1"/>
  <c r="BK123" i="5" s="1"/>
  <c r="J123" i="5" s="1"/>
  <c r="J96" i="5" s="1"/>
  <c r="T124" i="5"/>
  <c r="T123" i="5"/>
  <c r="T122" i="6"/>
  <c r="T121" i="6" s="1"/>
  <c r="R122" i="6"/>
  <c r="R121" i="6"/>
  <c r="BK119" i="3"/>
  <c r="J119" i="3" s="1"/>
  <c r="J97" i="3" s="1"/>
  <c r="BK122" i="6"/>
  <c r="J122" i="6"/>
  <c r="J97" i="6" s="1"/>
  <c r="BK117" i="7"/>
  <c r="J117" i="7"/>
  <c r="J30" i="7" s="1"/>
  <c r="AG100" i="1" s="1"/>
  <c r="AN100" i="1" s="1"/>
  <c r="BK121" i="8"/>
  <c r="J121" i="8" s="1"/>
  <c r="J97" i="8" s="1"/>
  <c r="J124" i="5"/>
  <c r="J97" i="5"/>
  <c r="AG97" i="1"/>
  <c r="BK118" i="2"/>
  <c r="J118" i="2"/>
  <c r="J96" i="2"/>
  <c r="AU94" i="1"/>
  <c r="J33" i="2"/>
  <c r="AV95" i="1"/>
  <c r="AT95" i="1"/>
  <c r="J33" i="4"/>
  <c r="AV97" i="1"/>
  <c r="AT97" i="1"/>
  <c r="AN97" i="1"/>
  <c r="J30" i="5"/>
  <c r="AG98" i="1"/>
  <c r="F33" i="6"/>
  <c r="AZ99" i="1"/>
  <c r="J33" i="6"/>
  <c r="AV99" i="1"/>
  <c r="AT99" i="1"/>
  <c r="F33" i="8"/>
  <c r="AZ101" i="1" s="1"/>
  <c r="BA94" i="1"/>
  <c r="AW94" i="1"/>
  <c r="AK30" i="1"/>
  <c r="F33" i="3"/>
  <c r="AZ96" i="1"/>
  <c r="F33" i="4"/>
  <c r="AZ97" i="1"/>
  <c r="F33" i="5"/>
  <c r="AZ98" i="1"/>
  <c r="F33" i="7"/>
  <c r="AZ100" i="1"/>
  <c r="BB94" i="1"/>
  <c r="W31" i="1" s="1"/>
  <c r="BC94" i="1"/>
  <c r="W32" i="1"/>
  <c r="F33" i="2"/>
  <c r="AZ95" i="1"/>
  <c r="J33" i="5"/>
  <c r="AV98" i="1"/>
  <c r="AT98" i="1"/>
  <c r="J33" i="8"/>
  <c r="AV101" i="1" s="1"/>
  <c r="AT101" i="1" s="1"/>
  <c r="J33" i="3"/>
  <c r="AV96" i="1"/>
  <c r="AT96" i="1" s="1"/>
  <c r="J33" i="7"/>
  <c r="AV100" i="1"/>
  <c r="AT100" i="1"/>
  <c r="BD94" i="1"/>
  <c r="W33" i="1"/>
  <c r="BK118" i="3" l="1"/>
  <c r="J118" i="3"/>
  <c r="J96" i="3"/>
  <c r="J96" i="7"/>
  <c r="BK121" i="6"/>
  <c r="J121" i="6"/>
  <c r="BK120" i="8"/>
  <c r="J120" i="8"/>
  <c r="J96" i="8" s="1"/>
  <c r="J39" i="7"/>
  <c r="AN98" i="1"/>
  <c r="J39" i="5"/>
  <c r="J39" i="4"/>
  <c r="J30" i="6"/>
  <c r="AG99" i="1"/>
  <c r="J30" i="2"/>
  <c r="AG95" i="1" s="1"/>
  <c r="AY94" i="1"/>
  <c r="AX94" i="1"/>
  <c r="AZ94" i="1"/>
  <c r="W29" i="1" s="1"/>
  <c r="W30" i="1"/>
  <c r="J39" i="6" l="1"/>
  <c r="J96" i="6"/>
  <c r="J39" i="2"/>
  <c r="AN95" i="1"/>
  <c r="AN99" i="1"/>
  <c r="J30" i="8"/>
  <c r="AG101" i="1"/>
  <c r="J30" i="3"/>
  <c r="AG96" i="1" s="1"/>
  <c r="AV94" i="1"/>
  <c r="AK29" i="1"/>
  <c r="J39" i="3" l="1"/>
  <c r="J39" i="8"/>
  <c r="AN101" i="1"/>
  <c r="AN96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<sst xmlns="http://schemas.openxmlformats.org/spreadsheetml/2006/main" count="2241" uniqueCount="410">
  <si>
    <t>Export Komplet</t>
  </si>
  <si>
    <t/>
  </si>
  <si>
    <t>2.0</t>
  </si>
  <si>
    <t>ZAMOK</t>
  </si>
  <si>
    <t>False</t>
  </si>
  <si>
    <t>{ad2106a1-bb20-45fc-9482-4726daf88c24}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</si>
  <si>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</si>
  <si>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</si>
  <si>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</si>
  <si>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</si>
  <si>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</si>
  <si>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</si>
  <si>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</si>
  <si>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</si>
  <si>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</si>
  <si>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</si>
  <si>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</si>
  <si>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Kališovo jezero</t>
  </si>
  <si>
    <t>KSO:</t>
  </si>
  <si>
    <t>CC-CZ:</t>
  </si>
  <si>
    <t>Místo:</t>
  </si>
  <si>
    <t xml:space="preserve"> </t>
  </si>
  <si>
    <t>Datum:</t>
  </si>
  <si>
    <t>26. 10. 2022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</si>
  <si>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</si>
  <si>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</si>
  <si>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</si>
  <si>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</si>
  <si>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</si>
  <si>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</si>
  <si>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</si>
  <si>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</si>
  <si>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</si>
  <si>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</si>
  <si>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</si>
  <si>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</si>
  <si>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</si>
  <si>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</si>
  <si>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</si>
  <si>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</si>
  <si>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</si>
  <si>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</si>
  <si>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</si>
  <si>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</si>
  <si>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</si>
  <si>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</si>
  <si>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</si>
  <si>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</si>
  <si>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</si>
  <si>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</si>
  <si>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</si>
  <si>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</si>
  <si>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</si>
  <si>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</si>
  <si>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</si>
  <si>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</si>
  <si>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</si>
  <si>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</si>
  <si>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</si>
  <si>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</si>
  <si>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</si>
  <si>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</si>
  <si>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</si>
  <si>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</si>
  <si>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</si>
  <si>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</si>
  <si>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</si>
  <si>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</si>
  <si>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</si>
  <si>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</si>
  <si>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</si>
  <si>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</si>
  <si>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</si>
  <si>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</si>
  <si>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</si>
  <si>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</si>
  <si>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</si>
  <si>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</si>
  <si>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PO 01</t>
  </si>
  <si>
    <t>Plovárna 01</t>
  </si>
  <si>
    <t>STA</t>
  </si>
  <si>
    <t>1</t>
  </si>
  <si>
    <t>{d277084a-14e7-48fe-b9a9-c0e50104a93a}</t>
  </si>
  <si>
    <t>2</t>
  </si>
  <si>
    <t>PO 02</t>
  </si>
  <si>
    <t>Distanční plavecké molo 02</t>
  </si>
  <si>
    <t>{0047e8f4-07e4-4499-b0a8-64c4484a7721}</t>
  </si>
  <si>
    <t>PO 01  02 VRN</t>
  </si>
  <si>
    <t>VRN pro plovoucí mola</t>
  </si>
  <si>
    <t>{baf98818-caf9-4b46-8e5d-1b28c87255fa}</t>
  </si>
  <si>
    <t>SO 02</t>
  </si>
  <si>
    <t>Úprava břehů + gabiony</t>
  </si>
  <si>
    <t>{b7e0bb01-4d03-42cc-a115-2a42c7cc3a8d}</t>
  </si>
  <si>
    <t>SO 03</t>
  </si>
  <si>
    <t>Úprava ploch - štěrkový chodníček</t>
  </si>
  <si>
    <t>{048c798a-7303-4df5-978f-1d90cdcda19c}</t>
  </si>
  <si>
    <t>VON</t>
  </si>
  <si>
    <t>vedlejší a ostatní náklady</t>
  </si>
  <si>
    <t>{908d8d38-b14e-469a-8c2f-dc7e394c593b}</t>
  </si>
  <si>
    <t>Mobiliář</t>
  </si>
  <si>
    <t>Lehátka</t>
  </si>
  <si>
    <t>{fb44b797-76f2-4dc5-a9c6-b64548797d56}</t>
  </si>
  <si>
    <t>KRYCÍ LIST SOUPISU PRACÍ</t>
  </si>
  <si>
    <t>Objekt:</t>
  </si>
  <si>
    <t>PO 01 - Plovárna 01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</si>
  <si>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</si>
  <si>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</si>
  <si>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</si>
  <si>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</si>
  <si>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</si>
  <si>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</si>
  <si>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PO01 - Plovárna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</si>
  <si>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</si>
  <si>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</si>
  <si>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</si>
  <si>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</si>
  <si>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</si>
  <si>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</si>
  <si>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</si>
  <si>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</si>
  <si>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</si>
  <si>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</si>
  <si>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</si>
  <si>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</si>
  <si>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</si>
  <si>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</si>
  <si>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</si>
  <si>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PO01</t>
  </si>
  <si>
    <t>Plovárna</t>
  </si>
  <si>
    <t>K</t>
  </si>
  <si>
    <t>PO01.01</t>
  </si>
  <si>
    <t>Modul 2x6x0,48 m 	- 1,00t</t>
  </si>
  <si>
    <t>ks</t>
  </si>
  <si>
    <t>4</t>
  </si>
  <si>
    <t>-2070275271</t>
  </si>
  <si>
    <t>P</t>
  </si>
  <si>
    <t xml:space="preserve">Poznámka k položce:_x000D_
Vrchní povrch plovoucích segmentů bude tvořit obklad (podlaha) z recyklovatelného materiálu imitujícího dřevěná prkna s dlouhou životností. Navrhujeme použít materiál (WPC nebo HDPE v plné struktuře), nebo jiný materiál se stejnými nebo lepšími vlastnostmi. _x000D_
Maximální důraz na bezpečnost a trvanlivost tohoto materiálu, neboť bude v přímem kontaktu s bosými chodidly a to v trvale mokrém prostředí, bezpečnost bude zajištěna díky výraznému reliéfnímu povrchu. Prioritou je vysoká odolnost proti povětrnostním vlivům (slunce, déšť, mráz, sníh), vysoká odolnost proti mechanickému poškození, hnilobě a plísním. Bobtnání ve vodě by nemělo přesáhnout 1,0% objemu_x000D_
Povrchová úprava obkladu bez moření a impregnace, materiál nesmí tvořit třísky, neboť bude v kontaktu s bosými chodidly. Matriál nesmí během své životnosti měnit tvar a barvu._x000D_
Použitý materiál by měl splnovat tato kriteria skluznosti – součinitel smykového tření za mokra minimálně - statický 0,60, (dynamický 0,50)._x000D_
Plovoucí zařízení bude na jezeře osazeno trvale, to znamená, že jeho konstrukce musí odolávat všem povětrnostním podmínkám tj. i mrazu a ledu. _x000D_
Výrobky musí být technicky způsobilé pro dané užití a musí mít platnou certifikaci od příslušné certifikační organizace (Československý Lloyd)._x000D_
</t>
  </si>
  <si>
    <t>PO01.02</t>
  </si>
  <si>
    <t>Modul 3x1x0,48 m 	- 0,17t</t>
  </si>
  <si>
    <t>1291234971</t>
  </si>
  <si>
    <t>3</t>
  </si>
  <si>
    <t>PO01.03</t>
  </si>
  <si>
    <t>Modul 1x6x0,48 m 	- 0,82t</t>
  </si>
  <si>
    <t>-1280347908</t>
  </si>
  <si>
    <t>PO01.04</t>
  </si>
  <si>
    <t>plovoucí modul 3 x 0,8 x 0,48 m, včetně podlážek z plných WPC teras.prken</t>
  </si>
  <si>
    <t>-193018152</t>
  </si>
  <si>
    <t>5</t>
  </si>
  <si>
    <t>PO01.05</t>
  </si>
  <si>
    <t>zábradlí včetně sloupků a spojek</t>
  </si>
  <si>
    <t>m</t>
  </si>
  <si>
    <t>-177221126</t>
  </si>
  <si>
    <t>6</t>
  </si>
  <si>
    <t>PO01.06</t>
  </si>
  <si>
    <t>plovoucí přechodová lávka 6 x 2 m (můstek) včetně WPC povrchů</t>
  </si>
  <si>
    <t>-1094999796</t>
  </si>
  <si>
    <t>7</t>
  </si>
  <si>
    <t>PO01.07</t>
  </si>
  <si>
    <t>lávka 6 x 2 m se zábradlím a WPC podlážkami</t>
  </si>
  <si>
    <t>-1701226943</t>
  </si>
  <si>
    <t>8</t>
  </si>
  <si>
    <t>PO01.08</t>
  </si>
  <si>
    <t>lávka 6 x 1 m se zábradlím a WPC podlážkami</t>
  </si>
  <si>
    <t>769593465</t>
  </si>
  <si>
    <t>9</t>
  </si>
  <si>
    <t>PO01.09</t>
  </si>
  <si>
    <t>Pomocný stabilizační plovák pod lávku</t>
  </si>
  <si>
    <t>494336362</t>
  </si>
  <si>
    <t>10</t>
  </si>
  <si>
    <t>PO01.10</t>
  </si>
  <si>
    <t>záchranný kruh vč. házecího plovoucího lana a držáku</t>
  </si>
  <si>
    <t>-1420835441</t>
  </si>
  <si>
    <t>11</t>
  </si>
  <si>
    <t>PO01.11</t>
  </si>
  <si>
    <t>kotevní svařenec š.2m lávky k zabetonování</t>
  </si>
  <si>
    <t>2005520098</t>
  </si>
  <si>
    <t>PO01.12</t>
  </si>
  <si>
    <t>kotevní svařenec š.1m lávky k zabetonování</t>
  </si>
  <si>
    <t>-783942481</t>
  </si>
  <si>
    <t>13</t>
  </si>
  <si>
    <t>PO01.13</t>
  </si>
  <si>
    <t>žebřík pro plavce</t>
  </si>
  <si>
    <t>-83211654</t>
  </si>
  <si>
    <t>PO 02 - Distanční plavecké molo 02</t>
  </si>
  <si>
    <t>PO02.01</t>
  </si>
  <si>
    <t>-1376994312</t>
  </si>
  <si>
    <t>PO02.02</t>
  </si>
  <si>
    <t>Žebřík pro plavce</t>
  </si>
  <si>
    <t>-352695541</t>
  </si>
  <si>
    <t>PO 01  02 VRN - VRN pro plovoucí mola</t>
  </si>
  <si>
    <t>VRN - Vedlejší rozpočtové náklady</t>
  </si>
  <si>
    <t>VRN</t>
  </si>
  <si>
    <t>Vedlejší rozpočtové náklady</t>
  </si>
  <si>
    <t>PVRN01</t>
  </si>
  <si>
    <t>Spojovací materiál + kotevní řetězy a lana</t>
  </si>
  <si>
    <t>kpl</t>
  </si>
  <si>
    <t>512</t>
  </si>
  <si>
    <t>-1883966599</t>
  </si>
  <si>
    <t>PVRN02</t>
  </si>
  <si>
    <t>Montáž setavení, instalace na hladinu, ukotvení, použití motorové lodě k manipulaci na vodě</t>
  </si>
  <si>
    <t>859725353</t>
  </si>
  <si>
    <t>PVRN03</t>
  </si>
  <si>
    <t>Mimostaveništní a staveništní doprava</t>
  </si>
  <si>
    <t>-165920448</t>
  </si>
  <si>
    <t>PVRN04</t>
  </si>
  <si>
    <t>Výrobní výkresy, schválení tech.způsobilosti plavidla, schválená výkres.dokumentace, certifikace CS Lloyd</t>
  </si>
  <si>
    <t>1226055896</t>
  </si>
  <si>
    <t>SO 02 - Úprava břehů + gabiony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</si>
  <si>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</si>
  <si>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</si>
  <si>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</si>
  <si>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</si>
  <si>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</si>
  <si>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997 - Přesun sutě</t>
  </si>
  <si>
    <t xml:space="preserve">    998 - Přesun hmot</t>
  </si>
  <si>
    <t>Práce a dodávky HSV</t>
  </si>
  <si>
    <t>Zemní práce</t>
  </si>
  <si>
    <t>29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</si>
  <si>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</si>
  <si>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</si>
  <si>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m2</t>
  </si>
  <si>
    <t>-659884587</t>
  </si>
  <si>
    <t>VV</t>
  </si>
  <si>
    <t>"Rozebrání panelů: " 1,8*3*10</t>
  </si>
  <si>
    <t>127753204</t>
  </si>
  <si>
    <t>Vykopávky pod vodou v hornině tř. 1 až 4</t>
  </si>
  <si>
    <t>m3</t>
  </si>
  <si>
    <t>6*3*1*1,3</t>
  </si>
  <si>
    <t>31</t>
  </si>
  <si>
    <t>127753303</t>
  </si>
  <si>
    <t>Vykopávky v zemnících pod vodou dozerem s vodorovným přemístěním výkopku a s jeho složením na vzdálenost přes 100 do 150 m</t>
  </si>
  <si>
    <t>27540259</t>
  </si>
  <si>
    <t>28</t>
  </si>
  <si>
    <t>171201231</t>
  </si>
  <si>
    <t>Poplatek za uložení stavebního odpadu na recyklační skládce (skládkovné) zeminy a kamení zatříděného do Katalogu odpadů pod kódem 17 05 04</t>
  </si>
  <si>
    <t>t</t>
  </si>
  <si>
    <t>792665097</t>
  </si>
  <si>
    <t>23,4*2,2</t>
  </si>
  <si>
    <t>171201201</t>
  </si>
  <si>
    <t>Uložení sypaniny na skládky</t>
  </si>
  <si>
    <t>32</t>
  </si>
  <si>
    <t>171251201</t>
  </si>
  <si>
    <t>Uložení sypaniny na skládky nebo meziskládky bez hutnění s upravením uložené sypaniny do předepsaného tvaru</t>
  </si>
  <si>
    <t>29802749</t>
  </si>
  <si>
    <t>Svislé a kompletní konstrukce</t>
  </si>
  <si>
    <t>23</t>
  </si>
  <si>
    <t>275313911</t>
  </si>
  <si>
    <t>Základy z betonu prostého patky a bloky z betonu kamenem neprokládaného tř. C 30/37</t>
  </si>
  <si>
    <t>116826447</t>
  </si>
  <si>
    <t>"3 patky břehové: "2,7*2,5*1*1+1,5*2,5*1*2</t>
  </si>
  <si>
    <t>"Patky podvodní: " 1*1*0,5*2</t>
  </si>
  <si>
    <t>Součet</t>
  </si>
  <si>
    <t>26</t>
  </si>
  <si>
    <t>275351121</t>
  </si>
  <si>
    <t>Bednění základů patek zřízení</t>
  </si>
  <si>
    <t>-25978399</t>
  </si>
  <si>
    <t>"Patka 1: " (1,5+2,5)*2*1</t>
  </si>
  <si>
    <t>"Patka 2: " (1,5+2,5)*2*1</t>
  </si>
  <si>
    <t>"Patka 3: " (2,7+2,5)*2*1</t>
  </si>
  <si>
    <t>"Patka podvodní: " 4*0,5*2</t>
  </si>
  <si>
    <t>27</t>
  </si>
  <si>
    <t>275351122</t>
  </si>
  <si>
    <t>Bednění základů patek odstranění</t>
  </si>
  <si>
    <t>1614156119</t>
  </si>
  <si>
    <t>24</t>
  </si>
  <si>
    <t>275361321</t>
  </si>
  <si>
    <t>Výztuž základů patek z betonářské oceli 11 375 (EZ)</t>
  </si>
  <si>
    <t>-916351431</t>
  </si>
  <si>
    <t>44,2/1000</t>
  </si>
  <si>
    <t>226,2/1000</t>
  </si>
  <si>
    <t>25</t>
  </si>
  <si>
    <t>275362021</t>
  </si>
  <si>
    <t>Výztuž základů patek ze svařovaných sítí z drátů typu KARI</t>
  </si>
  <si>
    <t>1196625552</t>
  </si>
  <si>
    <t>1572/1000</t>
  </si>
  <si>
    <t>Vodorovné konstrukce</t>
  </si>
  <si>
    <t>34</t>
  </si>
  <si>
    <t>463211142</t>
  </si>
  <si>
    <t>Rovnanina z lomového kamene neupraveného pro podélné i příčné objekty objemu do 3 m3 z kamene tříděného, s urovnáním líce a vyklínováním spár úlomky kamene hmotnost jednotlivých kamenů přes 80 do 200 kg</t>
  </si>
  <si>
    <t>1830600602</t>
  </si>
  <si>
    <t>38</t>
  </si>
  <si>
    <t>463451112</t>
  </si>
  <si>
    <t>Prolití konstrukce z kamene rovnaniny cementovou maltou MC-10</t>
  </si>
  <si>
    <t>-52196007</t>
  </si>
  <si>
    <t>Komunikace pozemní</t>
  </si>
  <si>
    <t>37</t>
  </si>
  <si>
    <t>564251111</t>
  </si>
  <si>
    <t>Podklad nebo podsyp ze štěrkopísku ŠP tl 150 mm</t>
  </si>
  <si>
    <t>668947218</t>
  </si>
  <si>
    <t>35</t>
  </si>
  <si>
    <t>584121109</t>
  </si>
  <si>
    <t>Osazení silničních dílců ze železového betonu s podkladem z kameniva těženého do tl. 40 mm jakéhokoliv druhu a velikosti, na plochu jednotlivě přes 15 do 50 m2</t>
  </si>
  <si>
    <t>421355196</t>
  </si>
  <si>
    <t>"Osazení panelů: " 1,8*3*7</t>
  </si>
  <si>
    <t>36</t>
  </si>
  <si>
    <t>M</t>
  </si>
  <si>
    <t>59381338</t>
  </si>
  <si>
    <t>panel silniční 3,00x2,00x0,215m</t>
  </si>
  <si>
    <t>kus</t>
  </si>
  <si>
    <t>-431942022</t>
  </si>
  <si>
    <t>37,8*0,278 'Přepočtené koeficientem množství</t>
  </si>
  <si>
    <t>997</t>
  </si>
  <si>
    <t>Přesun sutě</t>
  </si>
  <si>
    <t>22</t>
  </si>
  <si>
    <t>997002611</t>
  </si>
  <si>
    <t>Nakládání suti a vybouraných hmot na dopravní prostředek pro vodorovné přemístění</t>
  </si>
  <si>
    <t>1072088044</t>
  </si>
  <si>
    <t>9*3*0,21*2,7</t>
  </si>
  <si>
    <t>33</t>
  </si>
  <si>
    <t>997013601</t>
  </si>
  <si>
    <t>Poplatek za uložení stavebního odpadu na skládce (skládkovné) z prostého betonu zatříděného do Katalogu odpadů pod kódem 17 01 01</t>
  </si>
  <si>
    <t>-715017773</t>
  </si>
  <si>
    <t>16</t>
  </si>
  <si>
    <t>997211521</t>
  </si>
  <si>
    <t>Vodorovná doprava vybouraných hmot po suchu na vzdálenost do 1 km</t>
  </si>
  <si>
    <t>17</t>
  </si>
  <si>
    <t>997211529</t>
  </si>
  <si>
    <t>Příplatek ZKD 1 km u vodorovné dopravy vybouraných hmot</t>
  </si>
  <si>
    <t>15,309*19</t>
  </si>
  <si>
    <t>998</t>
  </si>
  <si>
    <t>Přesun hmot</t>
  </si>
  <si>
    <t>18</t>
  </si>
  <si>
    <t>998321011</t>
  </si>
  <si>
    <t>Přesun hmot pro hráze přehradní zemní a kamenité</t>
  </si>
  <si>
    <t>SO 03 - Úprava ploch - štěrkový chodníček</t>
  </si>
  <si>
    <t xml:space="preserve">    2 - Zakládání</t>
  </si>
  <si>
    <t>122251104</t>
  </si>
  <si>
    <t>Odkopávky a prokopávky nezapažené strojně v hornině třídy těžitelnosti I skupiny 3 přes 100 do 500 m3</t>
  </si>
  <si>
    <t>1997681226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</si>
  <si>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</si>
  <si>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</si>
  <si>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-1842275862</t>
  </si>
  <si>
    <t>19</t>
  </si>
  <si>
    <t>-1057968233</t>
  </si>
  <si>
    <t>127,7*1,8 'Přepočtené koeficientem množství</t>
  </si>
  <si>
    <t>-171488669</t>
  </si>
  <si>
    <t>181111111</t>
  </si>
  <si>
    <t>Plošná úprava terénu do 500 m2 zemina tř 1 až 4 nerovnosti do 100 mm v rovinně a svahu do 1:5úprava terénu kolem nového chodníku</t>
  </si>
  <si>
    <t>-1598226604</t>
  </si>
  <si>
    <t>20</t>
  </si>
  <si>
    <t>181912112</t>
  </si>
  <si>
    <t>Úprava pláně vyrovnáním výškových rozdílů ručně v hornině třídy těžitelnosti I skupiny 3 se zhutněním</t>
  </si>
  <si>
    <t>1130425468</t>
  </si>
  <si>
    <t>Zakládání</t>
  </si>
  <si>
    <t>213141111</t>
  </si>
  <si>
    <t>Zřízení vrstvy z geotextilie v rovině nebo ve sklonu do 1:5 š do 3 m, min 600g/m2</t>
  </si>
  <si>
    <t>14</t>
  </si>
  <si>
    <t>6936608000</t>
  </si>
  <si>
    <t>GEOTEX GEOFILTEX 73/ 60  600G/M2</t>
  </si>
  <si>
    <t>M2</t>
  </si>
  <si>
    <t>SPEC01</t>
  </si>
  <si>
    <t>Neviditelný obrubník plastový - barva hnědá, vč hřebů pro uchyceníGuttagarden 80</t>
  </si>
  <si>
    <t>916371211</t>
  </si>
  <si>
    <t>Osazení skrytého flexibilního zahradního obrubníku plastového</t>
  </si>
  <si>
    <t>564761115</t>
  </si>
  <si>
    <t>Podklad z kameniva hrubého drceného vel. 32-63 mm tl 250 mm</t>
  </si>
  <si>
    <t>564750111</t>
  </si>
  <si>
    <t>Podklad z kameniva hrubého drceného vel. 16-32 mm tl 150 mm</t>
  </si>
  <si>
    <t>564730011</t>
  </si>
  <si>
    <t>Podklad z kameniva hrubého drceného vel. 8-16 mm tl 100 mm</t>
  </si>
  <si>
    <t>564932113</t>
  </si>
  <si>
    <t>Podklad MZK tl 100 mm, zaválcovaná směs lomových výsivek a fr. 0-4 standart</t>
  </si>
  <si>
    <t>15</t>
  </si>
  <si>
    <t>998225111</t>
  </si>
  <si>
    <t>Přesun hmot pro pozemní komunikace s krytem z kamene, monolitickým betonovým nebo živičným</t>
  </si>
  <si>
    <t>30</t>
  </si>
  <si>
    <t>VON - vedlejší a ostatní náklady</t>
  </si>
  <si>
    <t>vrn - Vedlejší rozpočtové náklady</t>
  </si>
  <si>
    <t>vrn</t>
  </si>
  <si>
    <t>VRN01</t>
  </si>
  <si>
    <t>Geodetické práce před výstavbou</t>
  </si>
  <si>
    <t>soub</t>
  </si>
  <si>
    <t>VRN02</t>
  </si>
  <si>
    <t>Geodetické práce po výstavbě</t>
  </si>
  <si>
    <t>VRN03</t>
  </si>
  <si>
    <t>Dokumentace skutečného provedení stavby vč provozního a povodňového řádu</t>
  </si>
  <si>
    <t>VRN04</t>
  </si>
  <si>
    <t>Zařízení staveniště, buňky, chemické WC</t>
  </si>
  <si>
    <t>VRN05</t>
  </si>
  <si>
    <t>Rozebrání, bourání a odvoz zařízení staveniště</t>
  </si>
  <si>
    <t>VRN06</t>
  </si>
  <si>
    <t>Zkoušky a ostatní měření</t>
  </si>
  <si>
    <t>VRN07</t>
  </si>
  <si>
    <t>Zpracování povodňového plánu a jeho odsouhlasení příslušným správcem povodí</t>
  </si>
  <si>
    <t>-547710566</t>
  </si>
  <si>
    <t>VRN08</t>
  </si>
  <si>
    <t>Náklady vyplývající z podmínek územního rozhodnutí a vyjádření dotčených orgánů</t>
  </si>
  <si>
    <t>1719586126</t>
  </si>
  <si>
    <t>Mobiliář - Lehátka</t>
  </si>
  <si>
    <t xml:space="preserve">    MOB - Mobiliář</t>
  </si>
  <si>
    <t>131151343</t>
  </si>
  <si>
    <t>Vrtání jamek strojně průměru přes 200 do 300 mm</t>
  </si>
  <si>
    <t>441822053</t>
  </si>
  <si>
    <t>0,8*4*4</t>
  </si>
  <si>
    <t>275313611</t>
  </si>
  <si>
    <t>Základy z betonu prostého patky a bloky z betonu kamenem neprokládaného tř. C 16/20</t>
  </si>
  <si>
    <t>-176112258</t>
  </si>
  <si>
    <t>0,1*0,1*3,14*0,8*4*4*1,2</t>
  </si>
  <si>
    <t>MOB</t>
  </si>
  <si>
    <t>Rpol01</t>
  </si>
  <si>
    <t>Dodávka a montáž dvojlehátka vč. dopravy a kotvící tyče</t>
  </si>
  <si>
    <t>-1403274119</t>
  </si>
  <si>
    <t>Poznámka k položce:_x000D_
viz výkres S 01 - MOBILIÁŘ, výkres č. 4</t>
  </si>
  <si>
    <t>Rpol02</t>
  </si>
  <si>
    <t>D+M otvící tyče</t>
  </si>
  <si>
    <t>-369010571</t>
  </si>
  <si>
    <t>Rpol03</t>
  </si>
  <si>
    <t>Informační tabule - provozní řád</t>
  </si>
  <si>
    <t>1939643260</t>
  </si>
  <si>
    <t>Poznámka k položce:_x000D_
viz. výkres D.1.1.b.9 a vzorová fotografie, informační tabule, vel. 950 x 1250 mm, výška 2000 mm, vč. dodávky. montáže a spodní stavby, text provozního řádu dodá investor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</si>
</sst>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1"/>
      <c r="AQ5" s="21"/>
      <c r="AR5" s="19"/>
      <c r="BE5" s="25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1"/>
      <c r="AQ6" s="21"/>
      <c r="AR6" s="19"/>
      <c r="BE6" s="25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5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55"/>
      <c r="BS13" s="16" t="s">
        <v>6</v>
      </c>
    </row>
    <row r="14" spans="1:74" ht="12.75">
      <c r="B14" s="20"/>
      <c r="C14" s="21"/>
      <c r="D14" s="21"/>
      <c r="E14" s="260" t="s">
        <v>28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5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5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55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5"/>
    </row>
    <row r="23" spans="1:71" s="1" customFormat="1" ht="16.5" customHeight="1">
      <c r="B23" s="20"/>
      <c r="C23" s="21"/>
      <c r="D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1"/>
      <c r="AP23" s="21"/>
      <c r="AQ23" s="21"/>
      <c r="AR23" s="19"/>
      <c r="BE23" s="25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3">
        <f>ROUND(AG94,2)</f>
        <v>0</v>
      </c>
      <c r="AL26" s="264"/>
      <c r="AM26" s="264"/>
      <c r="AN26" s="264"/>
      <c r="AO26" s="264"/>
      <c r="AP26" s="35"/>
      <c r="AQ26" s="35"/>
      <c r="AR26" s="38"/>
      <c r="BE26" s="25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5" t="s">
        <v>34</v>
      </c>
      <c r="M28" s="265"/>
      <c r="N28" s="265"/>
      <c r="O28" s="265"/>
      <c r="P28" s="265"/>
      <c r="Q28" s="35"/>
      <c r="R28" s="35"/>
      <c r="S28" s="35"/>
      <c r="T28" s="35"/>
      <c r="U28" s="35"/>
      <c r="V28" s="35"/>
      <c r="W28" s="265" t="s">
        <v>35</v>
      </c>
      <c r="X28" s="265"/>
      <c r="Y28" s="265"/>
      <c r="Z28" s="265"/>
      <c r="AA28" s="265"/>
      <c r="AB28" s="265"/>
      <c r="AC28" s="265"/>
      <c r="AD28" s="265"/>
      <c r="AE28" s="265"/>
      <c r="AF28" s="35"/>
      <c r="AG28" s="35"/>
      <c r="AH28" s="35"/>
      <c r="AI28" s="35"/>
      <c r="AJ28" s="35"/>
      <c r="AK28" s="265" t="s">
        <v>36</v>
      </c>
      <c r="AL28" s="265"/>
      <c r="AM28" s="265"/>
      <c r="AN28" s="265"/>
      <c r="AO28" s="265"/>
      <c r="AP28" s="35"/>
      <c r="AQ28" s="35"/>
      <c r="AR28" s="38"/>
      <c r="BE28" s="25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49">
        <v>0.21</v>
      </c>
      <c r="M29" s="248"/>
      <c r="N29" s="248"/>
      <c r="O29" s="248"/>
      <c r="P29" s="248"/>
      <c r="Q29" s="40"/>
      <c r="R29" s="40"/>
      <c r="S29" s="40"/>
      <c r="T29" s="40"/>
      <c r="U29" s="40"/>
      <c r="V29" s="40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40"/>
      <c r="AG29" s="40"/>
      <c r="AH29" s="40"/>
      <c r="AI29" s="40"/>
      <c r="AJ29" s="40"/>
      <c r="AK29" s="247">
        <f>ROUND(AV94, 2)</f>
        <v>0</v>
      </c>
      <c r="AL29" s="248"/>
      <c r="AM29" s="248"/>
      <c r="AN29" s="248"/>
      <c r="AO29" s="248"/>
      <c r="AP29" s="40"/>
      <c r="AQ29" s="40"/>
      <c r="AR29" s="41"/>
      <c r="BE29" s="25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49">
        <v>0.12</v>
      </c>
      <c r="M30" s="248"/>
      <c r="N30" s="248"/>
      <c r="O30" s="248"/>
      <c r="P30" s="248"/>
      <c r="Q30" s="40"/>
      <c r="R30" s="40"/>
      <c r="S30" s="40"/>
      <c r="T30" s="40"/>
      <c r="U30" s="40"/>
      <c r="V30" s="40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40"/>
      <c r="AG30" s="40"/>
      <c r="AH30" s="40"/>
      <c r="AI30" s="40"/>
      <c r="AJ30" s="40"/>
      <c r="AK30" s="247">
        <f>ROUND(AW94, 2)</f>
        <v>0</v>
      </c>
      <c r="AL30" s="248"/>
      <c r="AM30" s="248"/>
      <c r="AN30" s="248"/>
      <c r="AO30" s="248"/>
      <c r="AP30" s="40"/>
      <c r="AQ30" s="40"/>
      <c r="AR30" s="41"/>
      <c r="BE30" s="25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49">
        <v>0.21</v>
      </c>
      <c r="M31" s="248"/>
      <c r="N31" s="248"/>
      <c r="O31" s="248"/>
      <c r="P31" s="248"/>
      <c r="Q31" s="40"/>
      <c r="R31" s="40"/>
      <c r="S31" s="40"/>
      <c r="T31" s="40"/>
      <c r="U31" s="40"/>
      <c r="V31" s="40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40"/>
      <c r="AG31" s="40"/>
      <c r="AH31" s="40"/>
      <c r="AI31" s="40"/>
      <c r="AJ31" s="40"/>
      <c r="AK31" s="247">
        <v>0</v>
      </c>
      <c r="AL31" s="248"/>
      <c r="AM31" s="248"/>
      <c r="AN31" s="248"/>
      <c r="AO31" s="248"/>
      <c r="AP31" s="40"/>
      <c r="AQ31" s="40"/>
      <c r="AR31" s="41"/>
      <c r="BE31" s="25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49">
        <v>0.12</v>
      </c>
      <c r="M32" s="248"/>
      <c r="N32" s="248"/>
      <c r="O32" s="248"/>
      <c r="P32" s="248"/>
      <c r="Q32" s="40"/>
      <c r="R32" s="40"/>
      <c r="S32" s="40"/>
      <c r="T32" s="40"/>
      <c r="U32" s="40"/>
      <c r="V32" s="40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40"/>
      <c r="AG32" s="40"/>
      <c r="AH32" s="40"/>
      <c r="AI32" s="40"/>
      <c r="AJ32" s="40"/>
      <c r="AK32" s="247">
        <v>0</v>
      </c>
      <c r="AL32" s="248"/>
      <c r="AM32" s="248"/>
      <c r="AN32" s="248"/>
      <c r="AO32" s="248"/>
      <c r="AP32" s="40"/>
      <c r="AQ32" s="40"/>
      <c r="AR32" s="41"/>
      <c r="BE32" s="25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49">
        <v>0</v>
      </c>
      <c r="M33" s="248"/>
      <c r="N33" s="248"/>
      <c r="O33" s="248"/>
      <c r="P33" s="248"/>
      <c r="Q33" s="40"/>
      <c r="R33" s="40"/>
      <c r="S33" s="40"/>
      <c r="T33" s="40"/>
      <c r="U33" s="40"/>
      <c r="V33" s="40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40"/>
      <c r="AG33" s="40"/>
      <c r="AH33" s="40"/>
      <c r="AI33" s="40"/>
      <c r="AJ33" s="40"/>
      <c r="AK33" s="247">
        <v>0</v>
      </c>
      <c r="AL33" s="248"/>
      <c r="AM33" s="248"/>
      <c r="AN33" s="248"/>
      <c r="AO33" s="248"/>
      <c r="AP33" s="40"/>
      <c r="AQ33" s="40"/>
      <c r="AR33" s="41"/>
      <c r="BE33" s="25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3" t="s">
        <v>45</v>
      </c>
      <c r="Y35" s="251"/>
      <c r="Z35" s="251"/>
      <c r="AA35" s="251"/>
      <c r="AB35" s="251"/>
      <c r="AC35" s="44"/>
      <c r="AD35" s="44"/>
      <c r="AE35" s="44"/>
      <c r="AF35" s="44"/>
      <c r="AG35" s="44"/>
      <c r="AH35" s="44"/>
      <c r="AI35" s="44"/>
      <c r="AJ35" s="44"/>
      <c r="AK35" s="250">
        <f>SUM(AK26:AK33)</f>
        <v>0</v>
      </c>
      <c r="AL35" s="251"/>
      <c r="AM35" s="251"/>
      <c r="AN35" s="251"/>
      <c r="AO35" s="25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000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6" t="str">
        <f>K6</f>
        <v>Kališovo jezero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8" t="str">
        <f>IF(AN8= "","",AN8)</f>
        <v>26. 10. 2022</v>
      </c>
      <c r="AN87" s="27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79" t="str">
        <f>IF(E17="","",E17)</f>
        <v xml:space="preserve"> </v>
      </c>
      <c r="AN89" s="280"/>
      <c r="AO89" s="280"/>
      <c r="AP89" s="280"/>
      <c r="AQ89" s="35"/>
      <c r="AR89" s="38"/>
      <c r="AS89" s="281" t="s">
        <v>53</v>
      </c>
      <c r="AT89" s="28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79" t="str">
        <f>IF(E20="","",E20)</f>
        <v xml:space="preserve"> </v>
      </c>
      <c r="AN90" s="280"/>
      <c r="AO90" s="280"/>
      <c r="AP90" s="280"/>
      <c r="AQ90" s="35"/>
      <c r="AR90" s="38"/>
      <c r="AS90" s="283"/>
      <c r="AT90" s="28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5"/>
      <c r="AT91" s="28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9" t="s">
        <v>54</v>
      </c>
      <c r="D92" s="270"/>
      <c r="E92" s="270"/>
      <c r="F92" s="270"/>
      <c r="G92" s="270"/>
      <c r="H92" s="72"/>
      <c r="I92" s="272" t="s">
        <v>55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1" t="s">
        <v>56</v>
      </c>
      <c r="AH92" s="270"/>
      <c r="AI92" s="270"/>
      <c r="AJ92" s="270"/>
      <c r="AK92" s="270"/>
      <c r="AL92" s="270"/>
      <c r="AM92" s="270"/>
      <c r="AN92" s="272" t="s">
        <v>57</v>
      </c>
      <c r="AO92" s="270"/>
      <c r="AP92" s="273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4">
        <f>ROUND(SUM(AG95:AG101),2)</f>
        <v>0</v>
      </c>
      <c r="AH94" s="274"/>
      <c r="AI94" s="274"/>
      <c r="AJ94" s="274"/>
      <c r="AK94" s="274"/>
      <c r="AL94" s="274"/>
      <c r="AM94" s="274"/>
      <c r="AN94" s="275">
        <f t="shared" ref="AN94:AN101" si="0">SUM(AG94,AT94)</f>
        <v>0</v>
      </c>
      <c r="AO94" s="275"/>
      <c r="AP94" s="275"/>
      <c r="AQ94" s="84" t="s">
        <v>1</v>
      </c>
      <c r="AR94" s="85"/>
      <c r="AS94" s="86">
        <f>ROUND(SUM(AS95:AS101),2)</f>
        <v>0</v>
      </c>
      <c r="AT94" s="87">
        <f t="shared" ref="AT94:AT101" si="1">ROUND(SUM(AV94:AW94),2)</f>
        <v>0</v>
      </c>
      <c r="AU94" s="88">
        <f>ROUND(SUM(AU95:AU101),5)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ROUND(SUM(AZ95:AZ101),2)</f>
        <v>0</v>
      </c>
      <c r="BA94" s="87">
        <f>ROUND(SUM(BA95:BA101),2)</f>
        <v>0</v>
      </c>
      <c r="BB94" s="87">
        <f>ROUND(SUM(BB95:BB101),2)</f>
        <v>0</v>
      </c>
      <c r="BC94" s="87">
        <f>ROUND(SUM(BC95:BC101),2)</f>
        <v>0</v>
      </c>
      <c r="BD94" s="89">
        <f>ROUND(SUM(BD95:BD101),2)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68" t="s">
        <v>78</v>
      </c>
      <c r="E95" s="268"/>
      <c r="F95" s="268"/>
      <c r="G95" s="268"/>
      <c r="H95" s="268"/>
      <c r="I95" s="95"/>
      <c r="J95" s="268" t="s">
        <v>79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'PO 01 - Plovárna 01'!J30</f>
        <v>0</v>
      </c>
      <c r="AH95" s="267"/>
      <c r="AI95" s="267"/>
      <c r="AJ95" s="267"/>
      <c r="AK95" s="267"/>
      <c r="AL95" s="267"/>
      <c r="AM95" s="267"/>
      <c r="AN95" s="266">
        <f t="shared" si="0"/>
        <v>0</v>
      </c>
      <c r="AO95" s="267"/>
      <c r="AP95" s="267"/>
      <c r="AQ95" s="96" t="s">
        <v>80</v>
      </c>
      <c r="AR95" s="97"/>
      <c r="AS95" s="98">
        <v>0</v>
      </c>
      <c r="AT95" s="99">
        <f t="shared" si="1"/>
        <v>0</v>
      </c>
      <c r="AU95" s="100">
        <f>'PO 01 - Plovárna 01'!P118</f>
        <v>0</v>
      </c>
      <c r="AV95" s="99">
        <f>'PO 01 - Plovárna 01'!J33</f>
        <v>0</v>
      </c>
      <c r="AW95" s="99">
        <f>'PO 01 - Plovárna 01'!J34</f>
        <v>0</v>
      </c>
      <c r="AX95" s="99">
        <f>'PO 01 - Plovárna 01'!J35</f>
        <v>0</v>
      </c>
      <c r="AY95" s="99">
        <f>'PO 01 - Plovárna 01'!J36</f>
        <v>0</v>
      </c>
      <c r="AZ95" s="99">
        <f>'PO 01 - Plovárna 01'!F33</f>
        <v>0</v>
      </c>
      <c r="BA95" s="99">
        <f>'PO 01 - Plovárna 01'!F34</f>
        <v>0</v>
      </c>
      <c r="BB95" s="99">
        <f>'PO 01 - Plovárna 01'!F35</f>
        <v>0</v>
      </c>
      <c r="BC95" s="99">
        <f>'PO 01 - Plovárna 01'!F36</f>
        <v>0</v>
      </c>
      <c r="BD95" s="101">
        <f>'PO 01 - Plovárna 01'!F37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68" t="s">
        <v>84</v>
      </c>
      <c r="E96" s="268"/>
      <c r="F96" s="268"/>
      <c r="G96" s="268"/>
      <c r="H96" s="268"/>
      <c r="I96" s="95"/>
      <c r="J96" s="268" t="s">
        <v>85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'PO 02 - Distanční plaveck...'!J30</f>
        <v>0</v>
      </c>
      <c r="AH96" s="267"/>
      <c r="AI96" s="267"/>
      <c r="AJ96" s="267"/>
      <c r="AK96" s="267"/>
      <c r="AL96" s="267"/>
      <c r="AM96" s="267"/>
      <c r="AN96" s="266">
        <f t="shared" si="0"/>
        <v>0</v>
      </c>
      <c r="AO96" s="267"/>
      <c r="AP96" s="267"/>
      <c r="AQ96" s="96" t="s">
        <v>80</v>
      </c>
      <c r="AR96" s="97"/>
      <c r="AS96" s="98">
        <v>0</v>
      </c>
      <c r="AT96" s="99">
        <f t="shared" si="1"/>
        <v>0</v>
      </c>
      <c r="AU96" s="100">
        <f>'PO 02 - Distanční plaveck...'!P118</f>
        <v>0</v>
      </c>
      <c r="AV96" s="99">
        <f>'PO 02 - Distanční plaveck...'!J33</f>
        <v>0</v>
      </c>
      <c r="AW96" s="99">
        <f>'PO 02 - Distanční plaveck...'!J34</f>
        <v>0</v>
      </c>
      <c r="AX96" s="99">
        <f>'PO 02 - Distanční plaveck...'!J35</f>
        <v>0</v>
      </c>
      <c r="AY96" s="99">
        <f>'PO 02 - Distanční plaveck...'!J36</f>
        <v>0</v>
      </c>
      <c r="AZ96" s="99">
        <f>'PO 02 - Distanční plaveck...'!F33</f>
        <v>0</v>
      </c>
      <c r="BA96" s="99">
        <f>'PO 02 - Distanční plaveck...'!F34</f>
        <v>0</v>
      </c>
      <c r="BB96" s="99">
        <f>'PO 02 - Distanční plaveck...'!F35</f>
        <v>0</v>
      </c>
      <c r="BC96" s="99">
        <f>'PO 02 - Distanční plaveck...'!F36</f>
        <v>0</v>
      </c>
      <c r="BD96" s="101">
        <f>'PO 02 - Distanční plaveck...'!F37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91" s="7" customFormat="1" ht="37.5" customHeight="1">
      <c r="A97" s="92" t="s">
        <v>77</v>
      </c>
      <c r="B97" s="93"/>
      <c r="C97" s="94"/>
      <c r="D97" s="268" t="s">
        <v>87</v>
      </c>
      <c r="E97" s="268"/>
      <c r="F97" s="268"/>
      <c r="G97" s="268"/>
      <c r="H97" s="268"/>
      <c r="I97" s="95"/>
      <c r="J97" s="268" t="s">
        <v>88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6">
        <f>'PO 01  02 VRN - VRN pro p...'!J30</f>
        <v>0</v>
      </c>
      <c r="AH97" s="267"/>
      <c r="AI97" s="267"/>
      <c r="AJ97" s="267"/>
      <c r="AK97" s="267"/>
      <c r="AL97" s="267"/>
      <c r="AM97" s="267"/>
      <c r="AN97" s="266">
        <f t="shared" si="0"/>
        <v>0</v>
      </c>
      <c r="AO97" s="267"/>
      <c r="AP97" s="267"/>
      <c r="AQ97" s="96" t="s">
        <v>80</v>
      </c>
      <c r="AR97" s="97"/>
      <c r="AS97" s="98">
        <v>0</v>
      </c>
      <c r="AT97" s="99">
        <f t="shared" si="1"/>
        <v>0</v>
      </c>
      <c r="AU97" s="100">
        <f>'PO 01  02 VRN - VRN pro p...'!P117</f>
        <v>0</v>
      </c>
      <c r="AV97" s="99">
        <f>'PO 01  02 VRN - VRN pro p...'!J33</f>
        <v>0</v>
      </c>
      <c r="AW97" s="99">
        <f>'PO 01  02 VRN - VRN pro p...'!J34</f>
        <v>0</v>
      </c>
      <c r="AX97" s="99">
        <f>'PO 01  02 VRN - VRN pro p...'!J35</f>
        <v>0</v>
      </c>
      <c r="AY97" s="99">
        <f>'PO 01  02 VRN - VRN pro p...'!J36</f>
        <v>0</v>
      </c>
      <c r="AZ97" s="99">
        <f>'PO 01  02 VRN - VRN pro p...'!F33</f>
        <v>0</v>
      </c>
      <c r="BA97" s="99">
        <f>'PO 01  02 VRN - VRN pro p...'!F34</f>
        <v>0</v>
      </c>
      <c r="BB97" s="99">
        <f>'PO 01  02 VRN - VRN pro p...'!F35</f>
        <v>0</v>
      </c>
      <c r="BC97" s="99">
        <f>'PO 01  02 VRN - VRN pro p...'!F36</f>
        <v>0</v>
      </c>
      <c r="BD97" s="101">
        <f>'PO 01  02 VRN - VRN pro p...'!F37</f>
        <v>0</v>
      </c>
      <c r="BT97" s="102" t="s">
        <v>81</v>
      </c>
      <c r="BV97" s="102" t="s">
        <v>75</v>
      </c>
      <c r="BW97" s="102" t="s">
        <v>89</v>
      </c>
      <c r="BX97" s="102" t="s">
        <v>5</v>
      </c>
      <c r="CL97" s="102" t="s">
        <v>1</v>
      </c>
      <c r="CM97" s="102" t="s">
        <v>83</v>
      </c>
    </row>
    <row r="98" spans="1:91" s="7" customFormat="1" ht="16.5" customHeight="1">
      <c r="A98" s="92" t="s">
        <v>77</v>
      </c>
      <c r="B98" s="93"/>
      <c r="C98" s="94"/>
      <c r="D98" s="268" t="s">
        <v>90</v>
      </c>
      <c r="E98" s="268"/>
      <c r="F98" s="268"/>
      <c r="G98" s="268"/>
      <c r="H98" s="268"/>
      <c r="I98" s="95"/>
      <c r="J98" s="268" t="s">
        <v>91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66">
        <f>'SO 02 - Úprava břehů + ga...'!J30</f>
        <v>0</v>
      </c>
      <c r="AH98" s="267"/>
      <c r="AI98" s="267"/>
      <c r="AJ98" s="267"/>
      <c r="AK98" s="267"/>
      <c r="AL98" s="267"/>
      <c r="AM98" s="267"/>
      <c r="AN98" s="266">
        <f t="shared" si="0"/>
        <v>0</v>
      </c>
      <c r="AO98" s="267"/>
      <c r="AP98" s="267"/>
      <c r="AQ98" s="96" t="s">
        <v>80</v>
      </c>
      <c r="AR98" s="97"/>
      <c r="AS98" s="98">
        <v>0</v>
      </c>
      <c r="AT98" s="99">
        <f t="shared" si="1"/>
        <v>0</v>
      </c>
      <c r="AU98" s="100">
        <f>'SO 02 - Úprava břehů + ga...'!P123</f>
        <v>0</v>
      </c>
      <c r="AV98" s="99">
        <f>'SO 02 - Úprava břehů + ga...'!J33</f>
        <v>0</v>
      </c>
      <c r="AW98" s="99">
        <f>'SO 02 - Úprava břehů + ga...'!J34</f>
        <v>0</v>
      </c>
      <c r="AX98" s="99">
        <f>'SO 02 - Úprava břehů + ga...'!J35</f>
        <v>0</v>
      </c>
      <c r="AY98" s="99">
        <f>'SO 02 - Úprava břehů + ga...'!J36</f>
        <v>0</v>
      </c>
      <c r="AZ98" s="99">
        <f>'SO 02 - Úprava břehů + ga...'!F33</f>
        <v>0</v>
      </c>
      <c r="BA98" s="99">
        <f>'SO 02 - Úprava břehů + ga...'!F34</f>
        <v>0</v>
      </c>
      <c r="BB98" s="99">
        <f>'SO 02 - Úprava břehů + ga...'!F35</f>
        <v>0</v>
      </c>
      <c r="BC98" s="99">
        <f>'SO 02 - Úprava břehů + ga...'!F36</f>
        <v>0</v>
      </c>
      <c r="BD98" s="101">
        <f>'SO 02 - Úprava břehů + ga...'!F37</f>
        <v>0</v>
      </c>
      <c r="BT98" s="102" t="s">
        <v>81</v>
      </c>
      <c r="BV98" s="102" t="s">
        <v>75</v>
      </c>
      <c r="BW98" s="102" t="s">
        <v>92</v>
      </c>
      <c r="BX98" s="102" t="s">
        <v>5</v>
      </c>
      <c r="CL98" s="102" t="s">
        <v>1</v>
      </c>
      <c r="CM98" s="102" t="s">
        <v>83</v>
      </c>
    </row>
    <row r="99" spans="1:91" s="7" customFormat="1" ht="16.5" customHeight="1">
      <c r="A99" s="92" t="s">
        <v>77</v>
      </c>
      <c r="B99" s="93"/>
      <c r="C99" s="94"/>
      <c r="D99" s="268" t="s">
        <v>93</v>
      </c>
      <c r="E99" s="268"/>
      <c r="F99" s="268"/>
      <c r="G99" s="268"/>
      <c r="H99" s="268"/>
      <c r="I99" s="95"/>
      <c r="J99" s="268" t="s">
        <v>94</v>
      </c>
      <c r="K99" s="268"/>
      <c r="L99" s="268"/>
      <c r="M99" s="268"/>
      <c r="N99" s="268"/>
      <c r="O99" s="268"/>
      <c r="P99" s="268"/>
      <c r="Q99" s="268"/>
      <c r="R99" s="268"/>
      <c r="S99" s="268"/>
      <c r="T99" s="268"/>
      <c r="U99" s="268"/>
      <c r="V99" s="268"/>
      <c r="W99" s="268"/>
      <c r="X99" s="268"/>
      <c r="Y99" s="268"/>
      <c r="Z99" s="268"/>
      <c r="AA99" s="268"/>
      <c r="AB99" s="268"/>
      <c r="AC99" s="268"/>
      <c r="AD99" s="268"/>
      <c r="AE99" s="268"/>
      <c r="AF99" s="268"/>
      <c r="AG99" s="266">
        <f>'SO 03 - Úprava ploch - št...'!J30</f>
        <v>0</v>
      </c>
      <c r="AH99" s="267"/>
      <c r="AI99" s="267"/>
      <c r="AJ99" s="267"/>
      <c r="AK99" s="267"/>
      <c r="AL99" s="267"/>
      <c r="AM99" s="267"/>
      <c r="AN99" s="266">
        <f t="shared" si="0"/>
        <v>0</v>
      </c>
      <c r="AO99" s="267"/>
      <c r="AP99" s="267"/>
      <c r="AQ99" s="96" t="s">
        <v>80</v>
      </c>
      <c r="AR99" s="97"/>
      <c r="AS99" s="98">
        <v>0</v>
      </c>
      <c r="AT99" s="99">
        <f t="shared" si="1"/>
        <v>0</v>
      </c>
      <c r="AU99" s="100">
        <f>'SO 03 - Úprava ploch - št...'!P121</f>
        <v>0</v>
      </c>
      <c r="AV99" s="99">
        <f>'SO 03 - Úprava ploch - št...'!J33</f>
        <v>0</v>
      </c>
      <c r="AW99" s="99">
        <f>'SO 03 - Úprava ploch - št...'!J34</f>
        <v>0</v>
      </c>
      <c r="AX99" s="99">
        <f>'SO 03 - Úprava ploch - št...'!J35</f>
        <v>0</v>
      </c>
      <c r="AY99" s="99">
        <f>'SO 03 - Úprava ploch - št...'!J36</f>
        <v>0</v>
      </c>
      <c r="AZ99" s="99">
        <f>'SO 03 - Úprava ploch - št...'!F33</f>
        <v>0</v>
      </c>
      <c r="BA99" s="99">
        <f>'SO 03 - Úprava ploch - št...'!F34</f>
        <v>0</v>
      </c>
      <c r="BB99" s="99">
        <f>'SO 03 - Úprava ploch - št...'!F35</f>
        <v>0</v>
      </c>
      <c r="BC99" s="99">
        <f>'SO 03 - Úprava ploch - št...'!F36</f>
        <v>0</v>
      </c>
      <c r="BD99" s="101">
        <f>'SO 03 - Úprava ploch - št...'!F37</f>
        <v>0</v>
      </c>
      <c r="BT99" s="102" t="s">
        <v>81</v>
      </c>
      <c r="BV99" s="102" t="s">
        <v>75</v>
      </c>
      <c r="BW99" s="102" t="s">
        <v>95</v>
      </c>
      <c r="BX99" s="102" t="s">
        <v>5</v>
      </c>
      <c r="CL99" s="102" t="s">
        <v>1</v>
      </c>
      <c r="CM99" s="102" t="s">
        <v>83</v>
      </c>
    </row>
    <row r="100" spans="1:91" s="7" customFormat="1" ht="16.5" customHeight="1">
      <c r="A100" s="92" t="s">
        <v>77</v>
      </c>
      <c r="B100" s="93"/>
      <c r="C100" s="94"/>
      <c r="D100" s="268" t="s">
        <v>96</v>
      </c>
      <c r="E100" s="268"/>
      <c r="F100" s="268"/>
      <c r="G100" s="268"/>
      <c r="H100" s="268"/>
      <c r="I100" s="95"/>
      <c r="J100" s="268" t="s">
        <v>97</v>
      </c>
      <c r="K100" s="268"/>
      <c r="L100" s="268"/>
      <c r="M100" s="268"/>
      <c r="N100" s="268"/>
      <c r="O100" s="268"/>
      <c r="P100" s="268"/>
      <c r="Q100" s="268"/>
      <c r="R100" s="268"/>
      <c r="S100" s="268"/>
      <c r="T100" s="268"/>
      <c r="U100" s="268"/>
      <c r="V100" s="268"/>
      <c r="W100" s="268"/>
      <c r="X100" s="268"/>
      <c r="Y100" s="268"/>
      <c r="Z100" s="268"/>
      <c r="AA100" s="268"/>
      <c r="AB100" s="268"/>
      <c r="AC100" s="268"/>
      <c r="AD100" s="268"/>
      <c r="AE100" s="268"/>
      <c r="AF100" s="268"/>
      <c r="AG100" s="266">
        <f>'VON - vedlejší a ostatní ...'!J30</f>
        <v>0</v>
      </c>
      <c r="AH100" s="267"/>
      <c r="AI100" s="267"/>
      <c r="AJ100" s="267"/>
      <c r="AK100" s="267"/>
      <c r="AL100" s="267"/>
      <c r="AM100" s="267"/>
      <c r="AN100" s="266">
        <f t="shared" si="0"/>
        <v>0</v>
      </c>
      <c r="AO100" s="267"/>
      <c r="AP100" s="267"/>
      <c r="AQ100" s="96" t="s">
        <v>80</v>
      </c>
      <c r="AR100" s="97"/>
      <c r="AS100" s="98">
        <v>0</v>
      </c>
      <c r="AT100" s="99">
        <f t="shared" si="1"/>
        <v>0</v>
      </c>
      <c r="AU100" s="100">
        <f>'VON - vedlejší a ostatní ...'!P117</f>
        <v>0</v>
      </c>
      <c r="AV100" s="99">
        <f>'VON - vedlejší a ostatní ...'!J33</f>
        <v>0</v>
      </c>
      <c r="AW100" s="99">
        <f>'VON - vedlejší a ostatní ...'!J34</f>
        <v>0</v>
      </c>
      <c r="AX100" s="99">
        <f>'VON - vedlejší a ostatní ...'!J35</f>
        <v>0</v>
      </c>
      <c r="AY100" s="99">
        <f>'VON - vedlejší a ostatní ...'!J36</f>
        <v>0</v>
      </c>
      <c r="AZ100" s="99">
        <f>'VON - vedlejší a ostatní ...'!F33</f>
        <v>0</v>
      </c>
      <c r="BA100" s="99">
        <f>'VON - vedlejší a ostatní ...'!F34</f>
        <v>0</v>
      </c>
      <c r="BB100" s="99">
        <f>'VON - vedlejší a ostatní ...'!F35</f>
        <v>0</v>
      </c>
      <c r="BC100" s="99">
        <f>'VON - vedlejší a ostatní ...'!F36</f>
        <v>0</v>
      </c>
      <c r="BD100" s="101">
        <f>'VON - vedlejší a ostatní ...'!F37</f>
        <v>0</v>
      </c>
      <c r="BT100" s="102" t="s">
        <v>81</v>
      </c>
      <c r="BV100" s="102" t="s">
        <v>75</v>
      </c>
      <c r="BW100" s="102" t="s">
        <v>98</v>
      </c>
      <c r="BX100" s="102" t="s">
        <v>5</v>
      </c>
      <c r="CL100" s="102" t="s">
        <v>1</v>
      </c>
      <c r="CM100" s="102" t="s">
        <v>83</v>
      </c>
    </row>
    <row r="101" spans="1:91" s="7" customFormat="1" ht="16.5" customHeight="1">
      <c r="A101" s="92" t="s">
        <v>77</v>
      </c>
      <c r="B101" s="93"/>
      <c r="C101" s="94"/>
      <c r="D101" s="268" t="s">
        <v>99</v>
      </c>
      <c r="E101" s="268"/>
      <c r="F101" s="268"/>
      <c r="G101" s="268"/>
      <c r="H101" s="268"/>
      <c r="I101" s="95"/>
      <c r="J101" s="268" t="s">
        <v>100</v>
      </c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  <c r="AA101" s="268"/>
      <c r="AB101" s="268"/>
      <c r="AC101" s="268"/>
      <c r="AD101" s="268"/>
      <c r="AE101" s="268"/>
      <c r="AF101" s="268"/>
      <c r="AG101" s="266">
        <f>'Mobiliář - Lehátka'!J30</f>
        <v>0</v>
      </c>
      <c r="AH101" s="267"/>
      <c r="AI101" s="267"/>
      <c r="AJ101" s="267"/>
      <c r="AK101" s="267"/>
      <c r="AL101" s="267"/>
      <c r="AM101" s="267"/>
      <c r="AN101" s="266">
        <f t="shared" si="0"/>
        <v>0</v>
      </c>
      <c r="AO101" s="267"/>
      <c r="AP101" s="267"/>
      <c r="AQ101" s="96" t="s">
        <v>80</v>
      </c>
      <c r="AR101" s="97"/>
      <c r="AS101" s="103">
        <v>0</v>
      </c>
      <c r="AT101" s="104">
        <f t="shared" si="1"/>
        <v>0</v>
      </c>
      <c r="AU101" s="105">
        <f>'Mobiliář - Lehátka'!P120</f>
        <v>0</v>
      </c>
      <c r="AV101" s="104">
        <f>'Mobiliář - Lehátka'!J33</f>
        <v>0</v>
      </c>
      <c r="AW101" s="104">
        <f>'Mobiliář - Lehátka'!J34</f>
        <v>0</v>
      </c>
      <c r="AX101" s="104">
        <f>'Mobiliář - Lehátka'!J35</f>
        <v>0</v>
      </c>
      <c r="AY101" s="104">
        <f>'Mobiliář - Lehátka'!J36</f>
        <v>0</v>
      </c>
      <c r="AZ101" s="104">
        <f>'Mobiliář - Lehátka'!F33</f>
        <v>0</v>
      </c>
      <c r="BA101" s="104">
        <f>'Mobiliář - Lehátka'!F34</f>
        <v>0</v>
      </c>
      <c r="BB101" s="104">
        <f>'Mobiliář - Lehátka'!F35</f>
        <v>0</v>
      </c>
      <c r="BC101" s="104">
        <f>'Mobiliář - Lehátka'!F36</f>
        <v>0</v>
      </c>
      <c r="BD101" s="106">
        <f>'Mobiliář - Lehátka'!F37</f>
        <v>0</v>
      </c>
      <c r="BT101" s="102" t="s">
        <v>81</v>
      </c>
      <c r="BV101" s="102" t="s">
        <v>75</v>
      </c>
      <c r="BW101" s="102" t="s">
        <v>101</v>
      </c>
      <c r="BX101" s="102" t="s">
        <v>5</v>
      </c>
      <c r="CL101" s="102" t="s">
        <v>1</v>
      </c>
      <c r="CM101" s="102" t="s">
        <v>83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MTFpr/XN3w89ECDw8byNHXR2L1Tba976+HdU8Hcoq00+B2nDP7ai8KHGJidKm/L24lkWGh7fR8rrohH3XvVBKg==" saltValue="Zs/C+hBaftYVIBneLU3e7tBZmdK5e0kPnlb6Of4jlniIsvaz2IfJZLhtsUvKIUA8BS58R3LPtTvt2agClIwQBQ==" spinCount="100000" sheet="1" objects="1" scenarios="1" formatColumns="0" formatRows="0"/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PO 01 - Plovárna 01'!C2" display="/"/>
    <hyperlink ref="A96" location="'PO 02 - Distanční plaveck...'!C2" display="/"/>
    <hyperlink ref="A97" location="'PO 01  02 VRN - VRN pro p...'!C2" display="/"/>
    <hyperlink ref="A98" location="'SO 02 - Úprava břehů + ga...'!C2" display="/"/>
    <hyperlink ref="A99" location="'SO 03 - Úprava ploch - št...'!C2" display="/"/>
    <hyperlink ref="A100" location="'VON - vedlejší a ostatní ...'!C2" display="/"/>
    <hyperlink ref="A101" location="'Mobiliář - Lehát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82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104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ROUND((SUM(BE118:BE140)),  2)</f>
        <v>0</v>
      </c>
      <c r="G33" s="33"/>
      <c r="H33" s="33"/>
      <c r="I33" s="123">
        <v>0.21</v>
      </c>
      <c r="J33" s="122">
        <f>ROUND(((SUM(BE118:BE140))*I33),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ROUND((SUM(BF118:BF140)),  2)</f>
        <v>0</v>
      </c>
      <c r="G34" s="33"/>
      <c r="H34" s="33"/>
      <c r="I34" s="123">
        <v>0.12</v>
      </c>
      <c r="J34" s="122">
        <f>ROUND(((SUM(BF118:BF140))*I34),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ROUND((SUM(BG118:BG140)),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ROUND((SUM(BH118:BH140)),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ROUND((SUM(BI118:BI140)),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PO 01 - Plovárna 01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hidden="1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hidden="1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hidden="1"/>
    <row r="102" spans="1:31" hidden="1"/>
    <row r="103" spans="1:31" hidden="1"/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112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8" t="str">
        <f>E7</f>
        <v>Kališovo jezero</v>
      </c>
      <c r="F108" s="289"/>
      <c r="G108" s="289"/>
      <c r="H108" s="289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103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76" t="str">
        <f>E9</f>
        <v>PO 01 - Plovárna 01</v>
      </c>
      <c r="F110" s="287"/>
      <c r="G110" s="287"/>
      <c r="H110" s="28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26. 10. 2022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113</v>
      </c>
      <c r="D117" s="161" t="s">
        <v>58</v>
      </c>
      <c r="E117" s="161" t="s">
        <v>54</v>
      </c>
      <c r="F117" s="161" t="s">
        <v>55</v>
      </c>
      <c r="G117" s="161" t="s">
        <v>114</v>
      </c>
      <c r="H117" s="161" t="s">
        <v>115</v>
      </c>
      <c r="I117" s="161" t="s">
        <v>116</v>
      </c>
      <c r="J117" s="162" t="s">
        <v>107</v>
      </c>
      <c r="K117" s="163" t="s">
        <v>117</v>
      </c>
      <c r="L117" s="164"/>
      <c r="M117" s="74" t="s">
        <v>1</v>
      </c>
      <c r="N117" s="75" t="s">
        <v>37</v>
      </c>
      <c r="O117" s="75" t="s">
        <v>118</v>
      </c>
      <c r="P117" s="75" t="s">
        <v>119</v>
      </c>
      <c r="Q117" s="75" t="s">
        <v>120</v>
      </c>
      <c r="R117" s="75" t="s">
        <v>121</v>
      </c>
      <c r="S117" s="75" t="s">
        <v>122</v>
      </c>
      <c r="T117" s="76" t="s">
        <v>123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124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109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125</v>
      </c>
      <c r="F119" s="173" t="s">
        <v>125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81</v>
      </c>
      <c r="AT119" s="182" t="s">
        <v>72</v>
      </c>
      <c r="AU119" s="182" t="s">
        <v>73</v>
      </c>
      <c r="AY119" s="181" t="s">
        <v>126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127</v>
      </c>
      <c r="F120" s="184" t="s">
        <v>128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SUM(P121:P140)</f>
        <v>0</v>
      </c>
      <c r="Q120" s="178"/>
      <c r="R120" s="179">
        <f>SUM(R121:R140)</f>
        <v>0</v>
      </c>
      <c r="S120" s="178"/>
      <c r="T120" s="180">
        <f>SUM(T121:T140)</f>
        <v>0</v>
      </c>
      <c r="AR120" s="181" t="s">
        <v>81</v>
      </c>
      <c r="AT120" s="182" t="s">
        <v>72</v>
      </c>
      <c r="AU120" s="182" t="s">
        <v>81</v>
      </c>
      <c r="AY120" s="181" t="s">
        <v>126</v>
      </c>
      <c r="BK120" s="183">
        <f>SUM(BK121:BK140)</f>
        <v>0</v>
      </c>
    </row>
    <row r="121" spans="1:65" s="2" customFormat="1" ht="16.5" customHeight="1">
      <c r="A121" s="33"/>
      <c r="B121" s="34"/>
      <c r="C121" s="186" t="s">
        <v>81</v>
      </c>
      <c r="D121" s="186" t="s">
        <v>129</v>
      </c>
      <c r="E121" s="187" t="s">
        <v>130</v>
      </c>
      <c r="F121" s="188" t="s">
        <v>131</v>
      </c>
      <c r="G121" s="189" t="s">
        <v>132</v>
      </c>
      <c r="H121" s="190">
        <v>16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38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133</v>
      </c>
      <c r="AT121" s="198" t="s">
        <v>129</v>
      </c>
      <c r="AU121" s="198" t="s">
        <v>83</v>
      </c>
      <c r="AY121" s="16" t="s">
        <v>126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81</v>
      </c>
      <c r="BK121" s="199">
        <f>ROUND(I121*H121,2)</f>
        <v>0</v>
      </c>
      <c r="BL121" s="16" t="s">
        <v>133</v>
      </c>
      <c r="BM121" s="198" t="s">
        <v>134</v>
      </c>
    </row>
    <row r="122" spans="1:65" s="2" customFormat="1" ht="243.75">
      <c r="A122" s="33"/>
      <c r="B122" s="34"/>
      <c r="C122" s="35"/>
      <c r="D122" s="200" t="s">
        <v>135</v>
      </c>
      <c r="E122" s="35"/>
      <c r="F122" s="201" t="s">
        <v>136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83</v>
      </c>
    </row>
    <row r="123" spans="1:65" s="2" customFormat="1" ht="16.5" customHeight="1">
      <c r="A123" s="33"/>
      <c r="B123" s="34"/>
      <c r="C123" s="186" t="s">
        <v>83</v>
      </c>
      <c r="D123" s="186" t="s">
        <v>129</v>
      </c>
      <c r="E123" s="187" t="s">
        <v>137</v>
      </c>
      <c r="F123" s="188" t="s">
        <v>138</v>
      </c>
      <c r="G123" s="189" t="s">
        <v>132</v>
      </c>
      <c r="H123" s="190">
        <v>6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133</v>
      </c>
      <c r="AT123" s="198" t="s">
        <v>129</v>
      </c>
      <c r="AU123" s="198" t="s">
        <v>83</v>
      </c>
      <c r="AY123" s="16" t="s">
        <v>126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133</v>
      </c>
      <c r="BM123" s="198" t="s">
        <v>139</v>
      </c>
    </row>
    <row r="124" spans="1:65" s="2" customFormat="1" ht="243.75">
      <c r="A124" s="33"/>
      <c r="B124" s="34"/>
      <c r="C124" s="35"/>
      <c r="D124" s="200" t="s">
        <v>135</v>
      </c>
      <c r="E124" s="35"/>
      <c r="F124" s="201" t="s">
        <v>136</v>
      </c>
      <c r="G124" s="35"/>
      <c r="H124" s="35"/>
      <c r="I124" s="202"/>
      <c r="J124" s="35"/>
      <c r="K124" s="35"/>
      <c r="L124" s="38"/>
      <c r="M124" s="203"/>
      <c r="N124" s="204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135</v>
      </c>
      <c r="AU124" s="16" t="s">
        <v>83</v>
      </c>
    </row>
    <row r="125" spans="1:65" s="2" customFormat="1" ht="16.5" customHeight="1">
      <c r="A125" s="33"/>
      <c r="B125" s="34"/>
      <c r="C125" s="186" t="s">
        <v>140</v>
      </c>
      <c r="D125" s="186" t="s">
        <v>129</v>
      </c>
      <c r="E125" s="187" t="s">
        <v>141</v>
      </c>
      <c r="F125" s="188" t="s">
        <v>142</v>
      </c>
      <c r="G125" s="189" t="s">
        <v>132</v>
      </c>
      <c r="H125" s="190">
        <v>1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133</v>
      </c>
      <c r="AT125" s="198" t="s">
        <v>129</v>
      </c>
      <c r="AU125" s="198" t="s">
        <v>83</v>
      </c>
      <c r="AY125" s="16" t="s">
        <v>126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81</v>
      </c>
      <c r="BK125" s="199">
        <f>ROUND(I125*H125,2)</f>
        <v>0</v>
      </c>
      <c r="BL125" s="16" t="s">
        <v>133</v>
      </c>
      <c r="BM125" s="198" t="s">
        <v>143</v>
      </c>
    </row>
    <row r="126" spans="1:65" s="2" customFormat="1" ht="243.75">
      <c r="A126" s="33"/>
      <c r="B126" s="34"/>
      <c r="C126" s="35"/>
      <c r="D126" s="200" t="s">
        <v>135</v>
      </c>
      <c r="E126" s="35"/>
      <c r="F126" s="201" t="s">
        <v>136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83</v>
      </c>
    </row>
    <row r="127" spans="1:65" s="2" customFormat="1" ht="24.2" customHeight="1">
      <c r="A127" s="33"/>
      <c r="B127" s="34"/>
      <c r="C127" s="186" t="s">
        <v>133</v>
      </c>
      <c r="D127" s="186" t="s">
        <v>129</v>
      </c>
      <c r="E127" s="187" t="s">
        <v>144</v>
      </c>
      <c r="F127" s="188" t="s">
        <v>145</v>
      </c>
      <c r="G127" s="189" t="s">
        <v>132</v>
      </c>
      <c r="H127" s="190">
        <v>2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133</v>
      </c>
      <c r="AT127" s="198" t="s">
        <v>129</v>
      </c>
      <c r="AU127" s="198" t="s">
        <v>83</v>
      </c>
      <c r="AY127" s="16" t="s">
        <v>126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81</v>
      </c>
      <c r="BK127" s="199">
        <f>ROUND(I127*H127,2)</f>
        <v>0</v>
      </c>
      <c r="BL127" s="16" t="s">
        <v>133</v>
      </c>
      <c r="BM127" s="198" t="s">
        <v>146</v>
      </c>
    </row>
    <row r="128" spans="1:65" s="2" customFormat="1" ht="243.75">
      <c r="A128" s="33"/>
      <c r="B128" s="34"/>
      <c r="C128" s="35"/>
      <c r="D128" s="200" t="s">
        <v>135</v>
      </c>
      <c r="E128" s="35"/>
      <c r="F128" s="201" t="s">
        <v>136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135</v>
      </c>
      <c r="AU128" s="16" t="s">
        <v>83</v>
      </c>
    </row>
    <row r="129" spans="1:65" s="2" customFormat="1" ht="16.5" customHeight="1">
      <c r="A129" s="33"/>
      <c r="B129" s="34"/>
      <c r="C129" s="186" t="s">
        <v>147</v>
      </c>
      <c r="D129" s="186" t="s">
        <v>129</v>
      </c>
      <c r="E129" s="187" t="s">
        <v>148</v>
      </c>
      <c r="F129" s="188" t="s">
        <v>149</v>
      </c>
      <c r="G129" s="189" t="s">
        <v>150</v>
      </c>
      <c r="H129" s="190">
        <v>79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133</v>
      </c>
      <c r="AT129" s="198" t="s">
        <v>129</v>
      </c>
      <c r="AU129" s="198" t="s">
        <v>83</v>
      </c>
      <c r="AY129" s="16" t="s">
        <v>126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133</v>
      </c>
      <c r="BM129" s="198" t="s">
        <v>151</v>
      </c>
    </row>
    <row r="130" spans="1:65" s="2" customFormat="1" ht="24.2" customHeight="1">
      <c r="A130" s="33"/>
      <c r="B130" s="34"/>
      <c r="C130" s="186" t="s">
        <v>152</v>
      </c>
      <c r="D130" s="186" t="s">
        <v>129</v>
      </c>
      <c r="E130" s="187" t="s">
        <v>153</v>
      </c>
      <c r="F130" s="188" t="s">
        <v>154</v>
      </c>
      <c r="G130" s="189" t="s">
        <v>132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133</v>
      </c>
      <c r="AT130" s="198" t="s">
        <v>129</v>
      </c>
      <c r="AU130" s="198" t="s">
        <v>83</v>
      </c>
      <c r="AY130" s="16" t="s">
        <v>126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133</v>
      </c>
      <c r="BM130" s="198" t="s">
        <v>155</v>
      </c>
    </row>
    <row r="131" spans="1:65" s="2" customFormat="1" ht="243.75">
      <c r="A131" s="33"/>
      <c r="B131" s="34"/>
      <c r="C131" s="35"/>
      <c r="D131" s="200" t="s">
        <v>135</v>
      </c>
      <c r="E131" s="35"/>
      <c r="F131" s="201" t="s">
        <v>136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83</v>
      </c>
    </row>
    <row r="132" spans="1:65" s="2" customFormat="1" ht="21.75" customHeight="1">
      <c r="A132" s="33"/>
      <c r="B132" s="34"/>
      <c r="C132" s="186" t="s">
        <v>156</v>
      </c>
      <c r="D132" s="186" t="s">
        <v>129</v>
      </c>
      <c r="E132" s="187" t="s">
        <v>157</v>
      </c>
      <c r="F132" s="188" t="s">
        <v>158</v>
      </c>
      <c r="G132" s="189" t="s">
        <v>132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133</v>
      </c>
      <c r="AT132" s="198" t="s">
        <v>129</v>
      </c>
      <c r="AU132" s="198" t="s">
        <v>83</v>
      </c>
      <c r="AY132" s="16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81</v>
      </c>
      <c r="BK132" s="199">
        <f>ROUND(I132*H132,2)</f>
        <v>0</v>
      </c>
      <c r="BL132" s="16" t="s">
        <v>133</v>
      </c>
      <c r="BM132" s="198" t="s">
        <v>159</v>
      </c>
    </row>
    <row r="133" spans="1:65" s="2" customFormat="1" ht="243.75">
      <c r="A133" s="33"/>
      <c r="B133" s="34"/>
      <c r="C133" s="35"/>
      <c r="D133" s="200" t="s">
        <v>135</v>
      </c>
      <c r="E133" s="35"/>
      <c r="F133" s="201" t="s">
        <v>136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83</v>
      </c>
    </row>
    <row r="134" spans="1:65" s="2" customFormat="1" ht="21.75" customHeight="1">
      <c r="A134" s="33"/>
      <c r="B134" s="34"/>
      <c r="C134" s="186" t="s">
        <v>160</v>
      </c>
      <c r="D134" s="186" t="s">
        <v>129</v>
      </c>
      <c r="E134" s="187" t="s">
        <v>161</v>
      </c>
      <c r="F134" s="188" t="s">
        <v>162</v>
      </c>
      <c r="G134" s="189" t="s">
        <v>132</v>
      </c>
      <c r="H134" s="190">
        <v>2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133</v>
      </c>
      <c r="AT134" s="198" t="s">
        <v>129</v>
      </c>
      <c r="AU134" s="198" t="s">
        <v>83</v>
      </c>
      <c r="AY134" s="16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81</v>
      </c>
      <c r="BK134" s="199">
        <f>ROUND(I134*H134,2)</f>
        <v>0</v>
      </c>
      <c r="BL134" s="16" t="s">
        <v>133</v>
      </c>
      <c r="BM134" s="198" t="s">
        <v>163</v>
      </c>
    </row>
    <row r="135" spans="1:65" s="2" customFormat="1" ht="243.75">
      <c r="A135" s="33"/>
      <c r="B135" s="34"/>
      <c r="C135" s="35"/>
      <c r="D135" s="200" t="s">
        <v>135</v>
      </c>
      <c r="E135" s="35"/>
      <c r="F135" s="201" t="s">
        <v>136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83</v>
      </c>
    </row>
    <row r="136" spans="1:65" s="2" customFormat="1" ht="16.5" customHeight="1">
      <c r="A136" s="33"/>
      <c r="B136" s="34"/>
      <c r="C136" s="186" t="s">
        <v>164</v>
      </c>
      <c r="D136" s="186" t="s">
        <v>129</v>
      </c>
      <c r="E136" s="187" t="s">
        <v>165</v>
      </c>
      <c r="F136" s="188" t="s">
        <v>166</v>
      </c>
      <c r="G136" s="189" t="s">
        <v>132</v>
      </c>
      <c r="H136" s="190">
        <v>3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133</v>
      </c>
      <c r="AT136" s="198" t="s">
        <v>129</v>
      </c>
      <c r="AU136" s="198" t="s">
        <v>83</v>
      </c>
      <c r="AY136" s="16" t="s">
        <v>126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81</v>
      </c>
      <c r="BK136" s="199">
        <f>ROUND(I136*H136,2)</f>
        <v>0</v>
      </c>
      <c r="BL136" s="16" t="s">
        <v>133</v>
      </c>
      <c r="BM136" s="198" t="s">
        <v>167</v>
      </c>
    </row>
    <row r="137" spans="1:65" s="2" customFormat="1" ht="21.75" customHeight="1">
      <c r="A137" s="33"/>
      <c r="B137" s="34"/>
      <c r="C137" s="186" t="s">
        <v>168</v>
      </c>
      <c r="D137" s="186" t="s">
        <v>129</v>
      </c>
      <c r="E137" s="187" t="s">
        <v>169</v>
      </c>
      <c r="F137" s="188" t="s">
        <v>170</v>
      </c>
      <c r="G137" s="189" t="s">
        <v>132</v>
      </c>
      <c r="H137" s="190">
        <v>2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133</v>
      </c>
      <c r="AT137" s="198" t="s">
        <v>129</v>
      </c>
      <c r="AU137" s="198" t="s">
        <v>83</v>
      </c>
      <c r="AY137" s="16" t="s">
        <v>126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81</v>
      </c>
      <c r="BK137" s="199">
        <f>ROUND(I137*H137,2)</f>
        <v>0</v>
      </c>
      <c r="BL137" s="16" t="s">
        <v>133</v>
      </c>
      <c r="BM137" s="198" t="s">
        <v>171</v>
      </c>
    </row>
    <row r="138" spans="1:65" s="2" customFormat="1" ht="16.5" customHeight="1">
      <c r="A138" s="33"/>
      <c r="B138" s="34"/>
      <c r="C138" s="186" t="s">
        <v>172</v>
      </c>
      <c r="D138" s="186" t="s">
        <v>129</v>
      </c>
      <c r="E138" s="187" t="s">
        <v>173</v>
      </c>
      <c r="F138" s="188" t="s">
        <v>174</v>
      </c>
      <c r="G138" s="189" t="s">
        <v>132</v>
      </c>
      <c r="H138" s="190">
        <v>1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133</v>
      </c>
      <c r="AT138" s="198" t="s">
        <v>129</v>
      </c>
      <c r="AU138" s="198" t="s">
        <v>83</v>
      </c>
      <c r="AY138" s="16" t="s">
        <v>126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81</v>
      </c>
      <c r="BK138" s="199">
        <f>ROUND(I138*H138,2)</f>
        <v>0</v>
      </c>
      <c r="BL138" s="16" t="s">
        <v>133</v>
      </c>
      <c r="BM138" s="198" t="s">
        <v>175</v>
      </c>
    </row>
    <row r="139" spans="1:65" s="2" customFormat="1" ht="16.5" customHeight="1">
      <c r="A139" s="33"/>
      <c r="B139" s="34"/>
      <c r="C139" s="186" t="s">
        <v>8</v>
      </c>
      <c r="D139" s="186" t="s">
        <v>129</v>
      </c>
      <c r="E139" s="187" t="s">
        <v>176</v>
      </c>
      <c r="F139" s="188" t="s">
        <v>177</v>
      </c>
      <c r="G139" s="189" t="s">
        <v>132</v>
      </c>
      <c r="H139" s="190">
        <v>2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38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133</v>
      </c>
      <c r="AT139" s="198" t="s">
        <v>129</v>
      </c>
      <c r="AU139" s="198" t="s">
        <v>83</v>
      </c>
      <c r="AY139" s="16" t="s">
        <v>126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81</v>
      </c>
      <c r="BK139" s="199">
        <f>ROUND(I139*H139,2)</f>
        <v>0</v>
      </c>
      <c r="BL139" s="16" t="s">
        <v>133</v>
      </c>
      <c r="BM139" s="198" t="s">
        <v>178</v>
      </c>
    </row>
    <row r="140" spans="1:65" s="2" customFormat="1" ht="16.5" customHeight="1">
      <c r="A140" s="33"/>
      <c r="B140" s="34"/>
      <c r="C140" s="186" t="s">
        <v>179</v>
      </c>
      <c r="D140" s="186" t="s">
        <v>129</v>
      </c>
      <c r="E140" s="187" t="s">
        <v>180</v>
      </c>
      <c r="F140" s="188" t="s">
        <v>181</v>
      </c>
      <c r="G140" s="189" t="s">
        <v>132</v>
      </c>
      <c r="H140" s="190">
        <v>3</v>
      </c>
      <c r="I140" s="191"/>
      <c r="J140" s="192">
        <f>ROUND(I140*H140,2)</f>
        <v>0</v>
      </c>
      <c r="K140" s="193"/>
      <c r="L140" s="38"/>
      <c r="M140" s="205" t="s">
        <v>1</v>
      </c>
      <c r="N140" s="206" t="s">
        <v>38</v>
      </c>
      <c r="O140" s="207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133</v>
      </c>
      <c r="AT140" s="198" t="s">
        <v>129</v>
      </c>
      <c r="AU140" s="198" t="s">
        <v>83</v>
      </c>
      <c r="AY140" s="16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133</v>
      </c>
      <c r="BM140" s="198" t="s">
        <v>182</v>
      </c>
    </row>
    <row r="141" spans="1:65" s="2" customFormat="1" ht="6.95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8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x56ZIDnjfA2/YKEyHXYLK7P1ZoVewreO01DMF5cK/5FwxCl6aH+hq0UZWaQIvWpMWfqrYPCyHayepqzwzSYztA==" saltValue="/WbvTBG2FEn/KOj1u3fNvm1QD1TEjrNepaMRX7omyM2JgIWSBSAkPqh528lHCiFqoyV37u3RzR3tNcxt54iGqw==" spinCount="100000" sheet="1" objects="1" scenarios="1" formatColumns="0" formatRows="0" autoFilter="0"/>
  <autoFilter ref="C117:K14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86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183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ROUND((SUM(BE118:BE123)),  2)</f>
        <v>0</v>
      </c>
      <c r="G33" s="33"/>
      <c r="H33" s="33"/>
      <c r="I33" s="123">
        <v>0.21</v>
      </c>
      <c r="J33" s="122">
        <f>ROUND(((SUM(BE118:BE123))*I33),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ROUND((SUM(BF118:BF123)),  2)</f>
        <v>0</v>
      </c>
      <c r="G34" s="33"/>
      <c r="H34" s="33"/>
      <c r="I34" s="123">
        <v>0.12</v>
      </c>
      <c r="J34" s="122">
        <f>ROUND(((SUM(BF118:BF123))*I34),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ROUND((SUM(BG118:BG123)),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ROUND((SUM(BH118:BH123)),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ROUND((SUM(BI118:BI123)),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PO 02 - Distanční plavecké molo 02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hidden="1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hidden="1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hidden="1"/>
    <row r="102" spans="1:31" hidden="1"/>
    <row r="103" spans="1:31" hidden="1"/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112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8" t="str">
        <f>E7</f>
        <v>Kališovo jezero</v>
      </c>
      <c r="F108" s="289"/>
      <c r="G108" s="289"/>
      <c r="H108" s="289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103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76" t="str">
        <f>E9</f>
        <v>PO 02 - Distanční plavecké molo 02</v>
      </c>
      <c r="F110" s="287"/>
      <c r="G110" s="287"/>
      <c r="H110" s="28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26. 10. 2022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113</v>
      </c>
      <c r="D117" s="161" t="s">
        <v>58</v>
      </c>
      <c r="E117" s="161" t="s">
        <v>54</v>
      </c>
      <c r="F117" s="161" t="s">
        <v>55</v>
      </c>
      <c r="G117" s="161" t="s">
        <v>114</v>
      </c>
      <c r="H117" s="161" t="s">
        <v>115</v>
      </c>
      <c r="I117" s="161" t="s">
        <v>116</v>
      </c>
      <c r="J117" s="162" t="s">
        <v>107</v>
      </c>
      <c r="K117" s="163" t="s">
        <v>117</v>
      </c>
      <c r="L117" s="164"/>
      <c r="M117" s="74" t="s">
        <v>1</v>
      </c>
      <c r="N117" s="75" t="s">
        <v>37</v>
      </c>
      <c r="O117" s="75" t="s">
        <v>118</v>
      </c>
      <c r="P117" s="75" t="s">
        <v>119</v>
      </c>
      <c r="Q117" s="75" t="s">
        <v>120</v>
      </c>
      <c r="R117" s="75" t="s">
        <v>121</v>
      </c>
      <c r="S117" s="75" t="s">
        <v>122</v>
      </c>
      <c r="T117" s="76" t="s">
        <v>123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124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109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125</v>
      </c>
      <c r="F119" s="173" t="s">
        <v>125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81</v>
      </c>
      <c r="AT119" s="182" t="s">
        <v>72</v>
      </c>
      <c r="AU119" s="182" t="s">
        <v>73</v>
      </c>
      <c r="AY119" s="181" t="s">
        <v>126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127</v>
      </c>
      <c r="F120" s="184" t="s">
        <v>128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SUM(P121:P123)</f>
        <v>0</v>
      </c>
      <c r="Q120" s="178"/>
      <c r="R120" s="179">
        <f>SUM(R121:R123)</f>
        <v>0</v>
      </c>
      <c r="S120" s="178"/>
      <c r="T120" s="180">
        <f>SUM(T121:T123)</f>
        <v>0</v>
      </c>
      <c r="AR120" s="181" t="s">
        <v>81</v>
      </c>
      <c r="AT120" s="182" t="s">
        <v>72</v>
      </c>
      <c r="AU120" s="182" t="s">
        <v>81</v>
      </c>
      <c r="AY120" s="181" t="s">
        <v>126</v>
      </c>
      <c r="BK120" s="183">
        <f>SUM(BK121:BK123)</f>
        <v>0</v>
      </c>
    </row>
    <row r="121" spans="1:65" s="2" customFormat="1" ht="16.5" customHeight="1">
      <c r="A121" s="33"/>
      <c r="B121" s="34"/>
      <c r="C121" s="186" t="s">
        <v>81</v>
      </c>
      <c r="D121" s="186" t="s">
        <v>129</v>
      </c>
      <c r="E121" s="187" t="s">
        <v>184</v>
      </c>
      <c r="F121" s="188" t="s">
        <v>131</v>
      </c>
      <c r="G121" s="189" t="s">
        <v>132</v>
      </c>
      <c r="H121" s="190">
        <v>4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38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133</v>
      </c>
      <c r="AT121" s="198" t="s">
        <v>129</v>
      </c>
      <c r="AU121" s="198" t="s">
        <v>83</v>
      </c>
      <c r="AY121" s="16" t="s">
        <v>126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81</v>
      </c>
      <c r="BK121" s="199">
        <f>ROUND(I121*H121,2)</f>
        <v>0</v>
      </c>
      <c r="BL121" s="16" t="s">
        <v>133</v>
      </c>
      <c r="BM121" s="198" t="s">
        <v>185</v>
      </c>
    </row>
    <row r="122" spans="1:65" s="2" customFormat="1" ht="243.75">
      <c r="A122" s="33"/>
      <c r="B122" s="34"/>
      <c r="C122" s="35"/>
      <c r="D122" s="200" t="s">
        <v>135</v>
      </c>
      <c r="E122" s="35"/>
      <c r="F122" s="201" t="s">
        <v>136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83</v>
      </c>
    </row>
    <row r="123" spans="1:65" s="2" customFormat="1" ht="16.5" customHeight="1">
      <c r="A123" s="33"/>
      <c r="B123" s="34"/>
      <c r="C123" s="186" t="s">
        <v>83</v>
      </c>
      <c r="D123" s="186" t="s">
        <v>129</v>
      </c>
      <c r="E123" s="187" t="s">
        <v>186</v>
      </c>
      <c r="F123" s="188" t="s">
        <v>187</v>
      </c>
      <c r="G123" s="189" t="s">
        <v>132</v>
      </c>
      <c r="H123" s="190">
        <v>4</v>
      </c>
      <c r="I123" s="191"/>
      <c r="J123" s="192">
        <f>ROUND(I123*H123,2)</f>
        <v>0</v>
      </c>
      <c r="K123" s="193"/>
      <c r="L123" s="38"/>
      <c r="M123" s="205" t="s">
        <v>1</v>
      </c>
      <c r="N123" s="206" t="s">
        <v>38</v>
      </c>
      <c r="O123" s="207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133</v>
      </c>
      <c r="AT123" s="198" t="s">
        <v>129</v>
      </c>
      <c r="AU123" s="198" t="s">
        <v>83</v>
      </c>
      <c r="AY123" s="16" t="s">
        <v>126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133</v>
      </c>
      <c r="BM123" s="198" t="s">
        <v>188</v>
      </c>
    </row>
    <row r="124" spans="1:65" s="2" customFormat="1" ht="6.95" customHeight="1">
      <c r="A124" s="3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38"/>
      <c r="M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</sheetData>
  <sheetProtection algorithmName="SHA-512" hashValue="6g8aEjSq+bzHOw+EWvRT+cxu5sSoZNSORn1UcXy5o7hqrY4tJVC5lF5uaHMCdf0tzCHayZgwq09LwnO+f80EXA==" saltValue="rwedNYgHg/RTyvNw+ZFDEsSUJBR2SVIJVw/X5IhWhswnrtW7W9BDeIU3+QP5wiW+rLRFp+NWGZrQiaTQ5KF96w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89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189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ROUND((SUM(BE117:BE122)),  2)</f>
        <v>0</v>
      </c>
      <c r="G33" s="33"/>
      <c r="H33" s="33"/>
      <c r="I33" s="123">
        <v>0.21</v>
      </c>
      <c r="J33" s="122">
        <f>ROUND(((SUM(BE117:BE122))*I33),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ROUND((SUM(BF117:BF122)),  2)</f>
        <v>0</v>
      </c>
      <c r="G34" s="33"/>
      <c r="H34" s="33"/>
      <c r="I34" s="123">
        <v>0.12</v>
      </c>
      <c r="J34" s="122">
        <f>ROUND(((SUM(BF117:BF122))*I34),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ROUND((SUM(BG117:BG122)),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ROUND((SUM(BH117:BH122)),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ROUND((SUM(BI117:BI122)),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PO 01  02 VRN - VRN pro plovoucí mola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190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hidden="1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hidden="1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hidden="1"/>
    <row r="101" spans="1:31" hidden="1"/>
    <row r="102" spans="1:31" hidden="1"/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112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8" t="str">
        <f>E7</f>
        <v>Kališovo jezero</v>
      </c>
      <c r="F107" s="289"/>
      <c r="G107" s="289"/>
      <c r="H107" s="289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6" t="str">
        <f>E9</f>
        <v>PO 01  02 VRN - VRN pro plovoucí mola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 t="str">
        <f>IF(J12="","",J12)</f>
        <v>26. 10. 2022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 xml:space="preserve"> </v>
      </c>
      <c r="G113" s="35"/>
      <c r="H113" s="35"/>
      <c r="I113" s="28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28" t="s">
        <v>31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113</v>
      </c>
      <c r="D116" s="161" t="s">
        <v>58</v>
      </c>
      <c r="E116" s="161" t="s">
        <v>54</v>
      </c>
      <c r="F116" s="161" t="s">
        <v>55</v>
      </c>
      <c r="G116" s="161" t="s">
        <v>114</v>
      </c>
      <c r="H116" s="161" t="s">
        <v>115</v>
      </c>
      <c r="I116" s="161" t="s">
        <v>116</v>
      </c>
      <c r="J116" s="162" t="s">
        <v>107</v>
      </c>
      <c r="K116" s="163" t="s">
        <v>117</v>
      </c>
      <c r="L116" s="164"/>
      <c r="M116" s="74" t="s">
        <v>1</v>
      </c>
      <c r="N116" s="75" t="s">
        <v>37</v>
      </c>
      <c r="O116" s="75" t="s">
        <v>118</v>
      </c>
      <c r="P116" s="75" t="s">
        <v>119</v>
      </c>
      <c r="Q116" s="75" t="s">
        <v>120</v>
      </c>
      <c r="R116" s="75" t="s">
        <v>121</v>
      </c>
      <c r="S116" s="75" t="s">
        <v>122</v>
      </c>
      <c r="T116" s="76" t="s">
        <v>123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124</v>
      </c>
      <c r="D117" s="35"/>
      <c r="E117" s="35"/>
      <c r="F117" s="35"/>
      <c r="G117" s="35"/>
      <c r="H117" s="35"/>
      <c r="I117" s="35"/>
      <c r="J117" s="165">
        <f>BK117</f>
        <v>0</v>
      </c>
      <c r="K117" s="35"/>
      <c r="L117" s="38"/>
      <c r="M117" s="77"/>
      <c r="N117" s="166"/>
      <c r="O117" s="78"/>
      <c r="P117" s="167">
        <f>P118</f>
        <v>0</v>
      </c>
      <c r="Q117" s="78"/>
      <c r="R117" s="167">
        <f>R118</f>
        <v>0</v>
      </c>
      <c r="S117" s="78"/>
      <c r="T117" s="16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72</v>
      </c>
      <c r="AU117" s="16" t="s">
        <v>109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72</v>
      </c>
      <c r="E118" s="173" t="s">
        <v>191</v>
      </c>
      <c r="F118" s="173" t="s">
        <v>192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SUM(P119:P122)</f>
        <v>0</v>
      </c>
      <c r="Q118" s="178"/>
      <c r="R118" s="179">
        <f>SUM(R119:R122)</f>
        <v>0</v>
      </c>
      <c r="S118" s="178"/>
      <c r="T118" s="180">
        <f>SUM(T119:T122)</f>
        <v>0</v>
      </c>
      <c r="AR118" s="181" t="s">
        <v>147</v>
      </c>
      <c r="AT118" s="182" t="s">
        <v>72</v>
      </c>
      <c r="AU118" s="182" t="s">
        <v>73</v>
      </c>
      <c r="AY118" s="181" t="s">
        <v>126</v>
      </c>
      <c r="BK118" s="183">
        <f>SUM(BK119:BK122)</f>
        <v>0</v>
      </c>
    </row>
    <row r="119" spans="1:65" s="2" customFormat="1" ht="16.5" customHeight="1">
      <c r="A119" s="33"/>
      <c r="B119" s="34"/>
      <c r="C119" s="186" t="s">
        <v>81</v>
      </c>
      <c r="D119" s="186" t="s">
        <v>129</v>
      </c>
      <c r="E119" s="187" t="s">
        <v>193</v>
      </c>
      <c r="F119" s="188" t="s">
        <v>194</v>
      </c>
      <c r="G119" s="189" t="s">
        <v>195</v>
      </c>
      <c r="H119" s="190">
        <v>1</v>
      </c>
      <c r="I119" s="191"/>
      <c r="J119" s="192">
        <f>ROUND(I119*H119,2)</f>
        <v>0</v>
      </c>
      <c r="K119" s="193"/>
      <c r="L119" s="38"/>
      <c r="M119" s="194" t="s">
        <v>1</v>
      </c>
      <c r="N119" s="195" t="s">
        <v>38</v>
      </c>
      <c r="O119" s="70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196</v>
      </c>
      <c r="AT119" s="198" t="s">
        <v>129</v>
      </c>
      <c r="AU119" s="198" t="s">
        <v>81</v>
      </c>
      <c r="AY119" s="16" t="s">
        <v>126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6" t="s">
        <v>81</v>
      </c>
      <c r="BK119" s="199">
        <f>ROUND(I119*H119,2)</f>
        <v>0</v>
      </c>
      <c r="BL119" s="16" t="s">
        <v>196</v>
      </c>
      <c r="BM119" s="198" t="s">
        <v>197</v>
      </c>
    </row>
    <row r="120" spans="1:65" s="2" customFormat="1" ht="24.2" customHeight="1">
      <c r="A120" s="33"/>
      <c r="B120" s="34"/>
      <c r="C120" s="186" t="s">
        <v>83</v>
      </c>
      <c r="D120" s="186" t="s">
        <v>129</v>
      </c>
      <c r="E120" s="187" t="s">
        <v>198</v>
      </c>
      <c r="F120" s="188" t="s">
        <v>199</v>
      </c>
      <c r="G120" s="189" t="s">
        <v>195</v>
      </c>
      <c r="H120" s="190">
        <v>1</v>
      </c>
      <c r="I120" s="191"/>
      <c r="J120" s="192">
        <f>ROUND(I120*H120,2)</f>
        <v>0</v>
      </c>
      <c r="K120" s="193"/>
      <c r="L120" s="38"/>
      <c r="M120" s="194" t="s">
        <v>1</v>
      </c>
      <c r="N120" s="195" t="s">
        <v>38</v>
      </c>
      <c r="O120" s="70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8" t="s">
        <v>196</v>
      </c>
      <c r="AT120" s="198" t="s">
        <v>129</v>
      </c>
      <c r="AU120" s="198" t="s">
        <v>81</v>
      </c>
      <c r="AY120" s="16" t="s">
        <v>126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6" t="s">
        <v>81</v>
      </c>
      <c r="BK120" s="199">
        <f>ROUND(I120*H120,2)</f>
        <v>0</v>
      </c>
      <c r="BL120" s="16" t="s">
        <v>196</v>
      </c>
      <c r="BM120" s="198" t="s">
        <v>200</v>
      </c>
    </row>
    <row r="121" spans="1:65" s="2" customFormat="1" ht="16.5" customHeight="1">
      <c r="A121" s="33"/>
      <c r="B121" s="34"/>
      <c r="C121" s="186" t="s">
        <v>140</v>
      </c>
      <c r="D121" s="186" t="s">
        <v>129</v>
      </c>
      <c r="E121" s="187" t="s">
        <v>201</v>
      </c>
      <c r="F121" s="188" t="s">
        <v>202</v>
      </c>
      <c r="G121" s="189" t="s">
        <v>195</v>
      </c>
      <c r="H121" s="190">
        <v>1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38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196</v>
      </c>
      <c r="AT121" s="198" t="s">
        <v>129</v>
      </c>
      <c r="AU121" s="198" t="s">
        <v>81</v>
      </c>
      <c r="AY121" s="16" t="s">
        <v>126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81</v>
      </c>
      <c r="BK121" s="199">
        <f>ROUND(I121*H121,2)</f>
        <v>0</v>
      </c>
      <c r="BL121" s="16" t="s">
        <v>196</v>
      </c>
      <c r="BM121" s="198" t="s">
        <v>203</v>
      </c>
    </row>
    <row r="122" spans="1:65" s="2" customFormat="1" ht="33" customHeight="1">
      <c r="A122" s="33"/>
      <c r="B122" s="34"/>
      <c r="C122" s="186" t="s">
        <v>133</v>
      </c>
      <c r="D122" s="186" t="s">
        <v>129</v>
      </c>
      <c r="E122" s="187" t="s">
        <v>204</v>
      </c>
      <c r="F122" s="188" t="s">
        <v>205</v>
      </c>
      <c r="G122" s="189" t="s">
        <v>195</v>
      </c>
      <c r="H122" s="190">
        <v>1</v>
      </c>
      <c r="I122" s="191"/>
      <c r="J122" s="192">
        <f>ROUND(I122*H122,2)</f>
        <v>0</v>
      </c>
      <c r="K122" s="193"/>
      <c r="L122" s="38"/>
      <c r="M122" s="205" t="s">
        <v>1</v>
      </c>
      <c r="N122" s="206" t="s">
        <v>38</v>
      </c>
      <c r="O122" s="207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196</v>
      </c>
      <c r="AT122" s="198" t="s">
        <v>129</v>
      </c>
      <c r="AU122" s="198" t="s">
        <v>81</v>
      </c>
      <c r="AY122" s="16" t="s">
        <v>126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196</v>
      </c>
      <c r="BM122" s="198" t="s">
        <v>206</v>
      </c>
    </row>
    <row r="123" spans="1:65" s="2" customFormat="1" ht="6.95" customHeight="1">
      <c r="A123" s="3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38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algorithmName="SHA-512" hashValue="AHhA3zxIePwGMLf8KAPKLBDqUdQncJXaF8XSlI9T4mBFny+ml+gwcQL7aLGMzcpqdJsQ0fSaf4vPBOCxovWtUQ==" saltValue="3hFeHQOXx8pXm9VCJjAhBHngKyRfB8pq4dmLScNEql3i/24CT4PmcaE1yqdrh00MV4C0J7psulRzpCgYDejlDQ==" spinCount="100000" sheet="1" objects="1" scenarios="1" formatColumns="0" formatRows="0" autoFilter="0"/>
  <autoFilter ref="C116:K12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92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207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ROUND((SUM(BE123:BE170)),  2)</f>
        <v>0</v>
      </c>
      <c r="G33" s="33"/>
      <c r="H33" s="33"/>
      <c r="I33" s="123">
        <v>0.21</v>
      </c>
      <c r="J33" s="122">
        <f>ROUND(((SUM(BE123:BE170))*I33),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ROUND((SUM(BF123:BF170)),  2)</f>
        <v>0</v>
      </c>
      <c r="G34" s="33"/>
      <c r="H34" s="33"/>
      <c r="I34" s="123">
        <v>0.12</v>
      </c>
      <c r="J34" s="122">
        <f>ROUND(((SUM(BF123:BF170))*I34),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ROUND((SUM(BG123:BG170)),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ROUND((SUM(BH123:BH170)),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ROUND((SUM(BI123:BI170)),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SO 02 - Úprava břehů + gabiony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208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209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210</v>
      </c>
      <c r="E99" s="155"/>
      <c r="F99" s="155"/>
      <c r="G99" s="155"/>
      <c r="H99" s="155"/>
      <c r="I99" s="155"/>
      <c r="J99" s="156">
        <f>J135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211</v>
      </c>
      <c r="E100" s="155"/>
      <c r="F100" s="155"/>
      <c r="G100" s="155"/>
      <c r="H100" s="155"/>
      <c r="I100" s="155"/>
      <c r="J100" s="156">
        <f>J153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212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213</v>
      </c>
      <c r="E102" s="155"/>
      <c r="F102" s="155"/>
      <c r="G102" s="155"/>
      <c r="H102" s="155"/>
      <c r="I102" s="155"/>
      <c r="J102" s="156">
        <f>J162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214</v>
      </c>
      <c r="E103" s="155"/>
      <c r="F103" s="155"/>
      <c r="G103" s="155"/>
      <c r="H103" s="155"/>
      <c r="I103" s="155"/>
      <c r="J103" s="156">
        <f>J169</f>
        <v>0</v>
      </c>
      <c r="K103" s="153"/>
      <c r="L103" s="157"/>
    </row>
    <row r="104" spans="1:31" s="2" customFormat="1" ht="21.75" hidden="1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hidden="1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hidden="1"/>
    <row r="107" spans="1:31" hidden="1"/>
    <row r="108" spans="1:31" hidden="1"/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112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8" t="str">
        <f>E7</f>
        <v>Kališovo jezero</v>
      </c>
      <c r="F113" s="289"/>
      <c r="G113" s="289"/>
      <c r="H113" s="28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103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76" t="str">
        <f>E9</f>
        <v>SO 02 - Úprava břehů + gabiony</v>
      </c>
      <c r="F115" s="287"/>
      <c r="G115" s="287"/>
      <c r="H115" s="28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28" t="s">
        <v>22</v>
      </c>
      <c r="J117" s="65" t="str">
        <f>IF(J12="","",J12)</f>
        <v>26. 10. 2022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29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5"/>
      <c r="E120" s="35"/>
      <c r="F120" s="26" t="str">
        <f>IF(E18="","",E18)</f>
        <v>Vyplň údaj</v>
      </c>
      <c r="G120" s="35"/>
      <c r="H120" s="35"/>
      <c r="I120" s="28" t="s">
        <v>31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113</v>
      </c>
      <c r="D122" s="161" t="s">
        <v>58</v>
      </c>
      <c r="E122" s="161" t="s">
        <v>54</v>
      </c>
      <c r="F122" s="161" t="s">
        <v>55</v>
      </c>
      <c r="G122" s="161" t="s">
        <v>114</v>
      </c>
      <c r="H122" s="161" t="s">
        <v>115</v>
      </c>
      <c r="I122" s="161" t="s">
        <v>116</v>
      </c>
      <c r="J122" s="162" t="s">
        <v>107</v>
      </c>
      <c r="K122" s="163" t="s">
        <v>117</v>
      </c>
      <c r="L122" s="164"/>
      <c r="M122" s="74" t="s">
        <v>1</v>
      </c>
      <c r="N122" s="75" t="s">
        <v>37</v>
      </c>
      <c r="O122" s="75" t="s">
        <v>118</v>
      </c>
      <c r="P122" s="75" t="s">
        <v>119</v>
      </c>
      <c r="Q122" s="75" t="s">
        <v>120</v>
      </c>
      <c r="R122" s="75" t="s">
        <v>121</v>
      </c>
      <c r="S122" s="75" t="s">
        <v>122</v>
      </c>
      <c r="T122" s="76" t="s">
        <v>123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124</v>
      </c>
      <c r="D123" s="35"/>
      <c r="E123" s="35"/>
      <c r="F123" s="35"/>
      <c r="G123" s="35"/>
      <c r="H123" s="35"/>
      <c r="I123" s="35"/>
      <c r="J123" s="165">
        <f>BK123</f>
        <v>0</v>
      </c>
      <c r="K123" s="35"/>
      <c r="L123" s="38"/>
      <c r="M123" s="77"/>
      <c r="N123" s="166"/>
      <c r="O123" s="78"/>
      <c r="P123" s="167">
        <f>P124</f>
        <v>0</v>
      </c>
      <c r="Q123" s="78"/>
      <c r="R123" s="167">
        <f>R124</f>
        <v>132.99085534</v>
      </c>
      <c r="S123" s="78"/>
      <c r="T123" s="168">
        <f>T124</f>
        <v>21.6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72</v>
      </c>
      <c r="AU123" s="16" t="s">
        <v>109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72</v>
      </c>
      <c r="E124" s="173" t="s">
        <v>125</v>
      </c>
      <c r="F124" s="173" t="s">
        <v>215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P125+P135+P153+P156+P162+P169</f>
        <v>0</v>
      </c>
      <c r="Q124" s="178"/>
      <c r="R124" s="179">
        <f>R125+R135+R153+R156+R162+R169</f>
        <v>132.99085534</v>
      </c>
      <c r="S124" s="178"/>
      <c r="T124" s="180">
        <f>T125+T135+T153+T156+T162+T169</f>
        <v>21.6</v>
      </c>
      <c r="AR124" s="181" t="s">
        <v>81</v>
      </c>
      <c r="AT124" s="182" t="s">
        <v>72</v>
      </c>
      <c r="AU124" s="182" t="s">
        <v>73</v>
      </c>
      <c r="AY124" s="181" t="s">
        <v>126</v>
      </c>
      <c r="BK124" s="183">
        <f>BK125+BK135+BK153+BK156+BK162+BK169</f>
        <v>0</v>
      </c>
    </row>
    <row r="125" spans="1:65" s="12" customFormat="1" ht="22.9" customHeight="1">
      <c r="B125" s="170"/>
      <c r="C125" s="171"/>
      <c r="D125" s="172" t="s">
        <v>72</v>
      </c>
      <c r="E125" s="184" t="s">
        <v>81</v>
      </c>
      <c r="F125" s="184" t="s">
        <v>216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SUM(P126:P134)</f>
        <v>0</v>
      </c>
      <c r="Q125" s="178"/>
      <c r="R125" s="179">
        <f>SUM(R126:R134)</f>
        <v>2.8079999999999997E-3</v>
      </c>
      <c r="S125" s="178"/>
      <c r="T125" s="180">
        <f>SUM(T126:T134)</f>
        <v>21.6</v>
      </c>
      <c r="AR125" s="181" t="s">
        <v>81</v>
      </c>
      <c r="AT125" s="182" t="s">
        <v>72</v>
      </c>
      <c r="AU125" s="182" t="s">
        <v>81</v>
      </c>
      <c r="AY125" s="181" t="s">
        <v>126</v>
      </c>
      <c r="BK125" s="183">
        <f>SUM(BK126:BK134)</f>
        <v>0</v>
      </c>
    </row>
    <row r="126" spans="1:65" s="2" customFormat="1" ht="76.349999999999994" customHeight="1">
      <c r="A126" s="33"/>
      <c r="B126" s="34"/>
      <c r="C126" s="186" t="s">
        <v>217</v>
      </c>
      <c r="D126" s="186" t="s">
        <v>129</v>
      </c>
      <c r="E126" s="187" t="s">
        <v>218</v>
      </c>
      <c r="F126" s="188" t="s">
        <v>219</v>
      </c>
      <c r="G126" s="189" t="s">
        <v>220</v>
      </c>
      <c r="H126" s="190">
        <v>54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0.4</v>
      </c>
      <c r="T126" s="197">
        <f>S126*H126</f>
        <v>21.6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133</v>
      </c>
      <c r="AT126" s="198" t="s">
        <v>129</v>
      </c>
      <c r="AU126" s="198" t="s">
        <v>83</v>
      </c>
      <c r="AY126" s="16" t="s">
        <v>126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133</v>
      </c>
      <c r="BM126" s="198" t="s">
        <v>221</v>
      </c>
    </row>
    <row r="127" spans="1:65" s="13" customFormat="1">
      <c r="B127" s="210"/>
      <c r="C127" s="211"/>
      <c r="D127" s="200" t="s">
        <v>222</v>
      </c>
      <c r="E127" s="212" t="s">
        <v>1</v>
      </c>
      <c r="F127" s="213" t="s">
        <v>223</v>
      </c>
      <c r="G127" s="211"/>
      <c r="H127" s="214">
        <v>54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222</v>
      </c>
      <c r="AU127" s="220" t="s">
        <v>83</v>
      </c>
      <c r="AV127" s="13" t="s">
        <v>83</v>
      </c>
      <c r="AW127" s="13" t="s">
        <v>30</v>
      </c>
      <c r="AX127" s="13" t="s">
        <v>81</v>
      </c>
      <c r="AY127" s="220" t="s">
        <v>126</v>
      </c>
    </row>
    <row r="128" spans="1:65" s="2" customFormat="1" ht="16.5" customHeight="1">
      <c r="A128" s="33"/>
      <c r="B128" s="34"/>
      <c r="C128" s="186" t="s">
        <v>83</v>
      </c>
      <c r="D128" s="186" t="s">
        <v>129</v>
      </c>
      <c r="E128" s="187" t="s">
        <v>224</v>
      </c>
      <c r="F128" s="188" t="s">
        <v>225</v>
      </c>
      <c r="G128" s="189" t="s">
        <v>226</v>
      </c>
      <c r="H128" s="190">
        <v>23.4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133</v>
      </c>
      <c r="AT128" s="198" t="s">
        <v>129</v>
      </c>
      <c r="AU128" s="198" t="s">
        <v>83</v>
      </c>
      <c r="AY128" s="16" t="s">
        <v>126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81</v>
      </c>
      <c r="BK128" s="199">
        <f>ROUND(I128*H128,2)</f>
        <v>0</v>
      </c>
      <c r="BL128" s="16" t="s">
        <v>133</v>
      </c>
      <c r="BM128" s="198" t="s">
        <v>133</v>
      </c>
    </row>
    <row r="129" spans="1:65" s="13" customFormat="1">
      <c r="B129" s="210"/>
      <c r="C129" s="211"/>
      <c r="D129" s="200" t="s">
        <v>222</v>
      </c>
      <c r="E129" s="212" t="s">
        <v>1</v>
      </c>
      <c r="F129" s="213" t="s">
        <v>227</v>
      </c>
      <c r="G129" s="211"/>
      <c r="H129" s="214">
        <v>23.4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222</v>
      </c>
      <c r="AU129" s="220" t="s">
        <v>83</v>
      </c>
      <c r="AV129" s="13" t="s">
        <v>83</v>
      </c>
      <c r="AW129" s="13" t="s">
        <v>30</v>
      </c>
      <c r="AX129" s="13" t="s">
        <v>81</v>
      </c>
      <c r="AY129" s="220" t="s">
        <v>126</v>
      </c>
    </row>
    <row r="130" spans="1:65" s="2" customFormat="1" ht="37.9" customHeight="1">
      <c r="A130" s="33"/>
      <c r="B130" s="34"/>
      <c r="C130" s="186" t="s">
        <v>228</v>
      </c>
      <c r="D130" s="186" t="s">
        <v>129</v>
      </c>
      <c r="E130" s="187" t="s">
        <v>229</v>
      </c>
      <c r="F130" s="188" t="s">
        <v>230</v>
      </c>
      <c r="G130" s="189" t="s">
        <v>226</v>
      </c>
      <c r="H130" s="190">
        <v>23.4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1.2E-4</v>
      </c>
      <c r="R130" s="196">
        <f>Q130*H130</f>
        <v>2.8079999999999997E-3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133</v>
      </c>
      <c r="AT130" s="198" t="s">
        <v>129</v>
      </c>
      <c r="AU130" s="198" t="s">
        <v>83</v>
      </c>
      <c r="AY130" s="16" t="s">
        <v>126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133</v>
      </c>
      <c r="BM130" s="198" t="s">
        <v>231</v>
      </c>
    </row>
    <row r="131" spans="1:65" s="2" customFormat="1" ht="44.25" customHeight="1">
      <c r="A131" s="33"/>
      <c r="B131" s="34"/>
      <c r="C131" s="186" t="s">
        <v>232</v>
      </c>
      <c r="D131" s="186" t="s">
        <v>129</v>
      </c>
      <c r="E131" s="187" t="s">
        <v>233</v>
      </c>
      <c r="F131" s="188" t="s">
        <v>234</v>
      </c>
      <c r="G131" s="189" t="s">
        <v>235</v>
      </c>
      <c r="H131" s="190">
        <v>51.48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133</v>
      </c>
      <c r="AT131" s="198" t="s">
        <v>129</v>
      </c>
      <c r="AU131" s="198" t="s">
        <v>83</v>
      </c>
      <c r="AY131" s="16" t="s">
        <v>126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81</v>
      </c>
      <c r="BK131" s="199">
        <f>ROUND(I131*H131,2)</f>
        <v>0</v>
      </c>
      <c r="BL131" s="16" t="s">
        <v>133</v>
      </c>
      <c r="BM131" s="198" t="s">
        <v>236</v>
      </c>
    </row>
    <row r="132" spans="1:65" s="13" customFormat="1">
      <c r="B132" s="210"/>
      <c r="C132" s="211"/>
      <c r="D132" s="200" t="s">
        <v>222</v>
      </c>
      <c r="E132" s="212" t="s">
        <v>1</v>
      </c>
      <c r="F132" s="213" t="s">
        <v>237</v>
      </c>
      <c r="G132" s="211"/>
      <c r="H132" s="214">
        <v>51.48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222</v>
      </c>
      <c r="AU132" s="220" t="s">
        <v>83</v>
      </c>
      <c r="AV132" s="13" t="s">
        <v>83</v>
      </c>
      <c r="AW132" s="13" t="s">
        <v>30</v>
      </c>
      <c r="AX132" s="13" t="s">
        <v>81</v>
      </c>
      <c r="AY132" s="220" t="s">
        <v>126</v>
      </c>
    </row>
    <row r="133" spans="1:65" s="2" customFormat="1" ht="16.5" customHeight="1">
      <c r="A133" s="33"/>
      <c r="B133" s="34"/>
      <c r="C133" s="186" t="s">
        <v>133</v>
      </c>
      <c r="D133" s="186" t="s">
        <v>129</v>
      </c>
      <c r="E133" s="187" t="s">
        <v>238</v>
      </c>
      <c r="F133" s="188" t="s">
        <v>239</v>
      </c>
      <c r="G133" s="189" t="s">
        <v>226</v>
      </c>
      <c r="H133" s="190">
        <v>23.4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133</v>
      </c>
      <c r="AT133" s="198" t="s">
        <v>129</v>
      </c>
      <c r="AU133" s="198" t="s">
        <v>83</v>
      </c>
      <c r="AY133" s="16" t="s">
        <v>126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133</v>
      </c>
      <c r="BM133" s="198" t="s">
        <v>160</v>
      </c>
    </row>
    <row r="134" spans="1:65" s="2" customFormat="1" ht="37.9" customHeight="1">
      <c r="A134" s="33"/>
      <c r="B134" s="34"/>
      <c r="C134" s="186" t="s">
        <v>240</v>
      </c>
      <c r="D134" s="186" t="s">
        <v>129</v>
      </c>
      <c r="E134" s="187" t="s">
        <v>241</v>
      </c>
      <c r="F134" s="188" t="s">
        <v>242</v>
      </c>
      <c r="G134" s="189" t="s">
        <v>226</v>
      </c>
      <c r="H134" s="190">
        <v>23.4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133</v>
      </c>
      <c r="AT134" s="198" t="s">
        <v>129</v>
      </c>
      <c r="AU134" s="198" t="s">
        <v>83</v>
      </c>
      <c r="AY134" s="16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81</v>
      </c>
      <c r="BK134" s="199">
        <f>ROUND(I134*H134,2)</f>
        <v>0</v>
      </c>
      <c r="BL134" s="16" t="s">
        <v>133</v>
      </c>
      <c r="BM134" s="198" t="s">
        <v>243</v>
      </c>
    </row>
    <row r="135" spans="1:65" s="12" customFormat="1" ht="22.9" customHeight="1">
      <c r="B135" s="170"/>
      <c r="C135" s="171"/>
      <c r="D135" s="172" t="s">
        <v>72</v>
      </c>
      <c r="E135" s="184" t="s">
        <v>140</v>
      </c>
      <c r="F135" s="184" t="s">
        <v>244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SUM(P136:P152)</f>
        <v>0</v>
      </c>
      <c r="Q135" s="178"/>
      <c r="R135" s="179">
        <f>SUM(R136:R152)</f>
        <v>40.19054534</v>
      </c>
      <c r="S135" s="178"/>
      <c r="T135" s="180">
        <f>SUM(T136:T152)</f>
        <v>0</v>
      </c>
      <c r="AR135" s="181" t="s">
        <v>81</v>
      </c>
      <c r="AT135" s="182" t="s">
        <v>72</v>
      </c>
      <c r="AU135" s="182" t="s">
        <v>81</v>
      </c>
      <c r="AY135" s="181" t="s">
        <v>126</v>
      </c>
      <c r="BK135" s="183">
        <f>SUM(BK136:BK152)</f>
        <v>0</v>
      </c>
    </row>
    <row r="136" spans="1:65" s="2" customFormat="1" ht="24.2" customHeight="1">
      <c r="A136" s="33"/>
      <c r="B136" s="34"/>
      <c r="C136" s="186" t="s">
        <v>245</v>
      </c>
      <c r="D136" s="186" t="s">
        <v>129</v>
      </c>
      <c r="E136" s="187" t="s">
        <v>246</v>
      </c>
      <c r="F136" s="188" t="s">
        <v>247</v>
      </c>
      <c r="G136" s="189" t="s">
        <v>226</v>
      </c>
      <c r="H136" s="190">
        <v>15.25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2.5018699999999998</v>
      </c>
      <c r="R136" s="196">
        <f>Q136*H136</f>
        <v>38.1535175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133</v>
      </c>
      <c r="AT136" s="198" t="s">
        <v>129</v>
      </c>
      <c r="AU136" s="198" t="s">
        <v>83</v>
      </c>
      <c r="AY136" s="16" t="s">
        <v>126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81</v>
      </c>
      <c r="BK136" s="199">
        <f>ROUND(I136*H136,2)</f>
        <v>0</v>
      </c>
      <c r="BL136" s="16" t="s">
        <v>133</v>
      </c>
      <c r="BM136" s="198" t="s">
        <v>248</v>
      </c>
    </row>
    <row r="137" spans="1:65" s="13" customFormat="1">
      <c r="B137" s="210"/>
      <c r="C137" s="211"/>
      <c r="D137" s="200" t="s">
        <v>222</v>
      </c>
      <c r="E137" s="212" t="s">
        <v>1</v>
      </c>
      <c r="F137" s="213" t="s">
        <v>249</v>
      </c>
      <c r="G137" s="211"/>
      <c r="H137" s="214">
        <v>14.25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222</v>
      </c>
      <c r="AU137" s="220" t="s">
        <v>83</v>
      </c>
      <c r="AV137" s="13" t="s">
        <v>83</v>
      </c>
      <c r="AW137" s="13" t="s">
        <v>30</v>
      </c>
      <c r="AX137" s="13" t="s">
        <v>73</v>
      </c>
      <c r="AY137" s="220" t="s">
        <v>126</v>
      </c>
    </row>
    <row r="138" spans="1:65" s="13" customFormat="1">
      <c r="B138" s="210"/>
      <c r="C138" s="211"/>
      <c r="D138" s="200" t="s">
        <v>222</v>
      </c>
      <c r="E138" s="212" t="s">
        <v>1</v>
      </c>
      <c r="F138" s="213" t="s">
        <v>250</v>
      </c>
      <c r="G138" s="211"/>
      <c r="H138" s="214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222</v>
      </c>
      <c r="AU138" s="220" t="s">
        <v>83</v>
      </c>
      <c r="AV138" s="13" t="s">
        <v>83</v>
      </c>
      <c r="AW138" s="13" t="s">
        <v>30</v>
      </c>
      <c r="AX138" s="13" t="s">
        <v>73</v>
      </c>
      <c r="AY138" s="220" t="s">
        <v>126</v>
      </c>
    </row>
    <row r="139" spans="1:65" s="14" customFormat="1">
      <c r="B139" s="221"/>
      <c r="C139" s="222"/>
      <c r="D139" s="200" t="s">
        <v>222</v>
      </c>
      <c r="E139" s="223" t="s">
        <v>1</v>
      </c>
      <c r="F139" s="224" t="s">
        <v>251</v>
      </c>
      <c r="G139" s="222"/>
      <c r="H139" s="225">
        <v>15.25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222</v>
      </c>
      <c r="AU139" s="231" t="s">
        <v>83</v>
      </c>
      <c r="AV139" s="14" t="s">
        <v>133</v>
      </c>
      <c r="AW139" s="14" t="s">
        <v>30</v>
      </c>
      <c r="AX139" s="14" t="s">
        <v>81</v>
      </c>
      <c r="AY139" s="231" t="s">
        <v>126</v>
      </c>
    </row>
    <row r="140" spans="1:65" s="2" customFormat="1" ht="16.5" customHeight="1">
      <c r="A140" s="33"/>
      <c r="B140" s="34"/>
      <c r="C140" s="186" t="s">
        <v>252</v>
      </c>
      <c r="D140" s="186" t="s">
        <v>129</v>
      </c>
      <c r="E140" s="187" t="s">
        <v>253</v>
      </c>
      <c r="F140" s="188" t="s">
        <v>254</v>
      </c>
      <c r="G140" s="189" t="s">
        <v>220</v>
      </c>
      <c r="H140" s="190">
        <v>30.4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2.64E-3</v>
      </c>
      <c r="R140" s="196">
        <f>Q140*H140</f>
        <v>8.0255999999999994E-2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133</v>
      </c>
      <c r="AT140" s="198" t="s">
        <v>129</v>
      </c>
      <c r="AU140" s="198" t="s">
        <v>83</v>
      </c>
      <c r="AY140" s="16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133</v>
      </c>
      <c r="BM140" s="198" t="s">
        <v>255</v>
      </c>
    </row>
    <row r="141" spans="1:65" s="13" customFormat="1">
      <c r="B141" s="210"/>
      <c r="C141" s="211"/>
      <c r="D141" s="200" t="s">
        <v>222</v>
      </c>
      <c r="E141" s="212" t="s">
        <v>1</v>
      </c>
      <c r="F141" s="213" t="s">
        <v>256</v>
      </c>
      <c r="G141" s="211"/>
      <c r="H141" s="214">
        <v>8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222</v>
      </c>
      <c r="AU141" s="220" t="s">
        <v>83</v>
      </c>
      <c r="AV141" s="13" t="s">
        <v>83</v>
      </c>
      <c r="AW141" s="13" t="s">
        <v>30</v>
      </c>
      <c r="AX141" s="13" t="s">
        <v>73</v>
      </c>
      <c r="AY141" s="220" t="s">
        <v>126</v>
      </c>
    </row>
    <row r="142" spans="1:65" s="13" customFormat="1">
      <c r="B142" s="210"/>
      <c r="C142" s="211"/>
      <c r="D142" s="200" t="s">
        <v>222</v>
      </c>
      <c r="E142" s="212" t="s">
        <v>1</v>
      </c>
      <c r="F142" s="213" t="s">
        <v>257</v>
      </c>
      <c r="G142" s="211"/>
      <c r="H142" s="214">
        <v>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222</v>
      </c>
      <c r="AU142" s="220" t="s">
        <v>83</v>
      </c>
      <c r="AV142" s="13" t="s">
        <v>83</v>
      </c>
      <c r="AW142" s="13" t="s">
        <v>30</v>
      </c>
      <c r="AX142" s="13" t="s">
        <v>73</v>
      </c>
      <c r="AY142" s="220" t="s">
        <v>126</v>
      </c>
    </row>
    <row r="143" spans="1:65" s="13" customFormat="1">
      <c r="B143" s="210"/>
      <c r="C143" s="211"/>
      <c r="D143" s="200" t="s">
        <v>222</v>
      </c>
      <c r="E143" s="212" t="s">
        <v>1</v>
      </c>
      <c r="F143" s="213" t="s">
        <v>258</v>
      </c>
      <c r="G143" s="211"/>
      <c r="H143" s="214">
        <v>10.4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222</v>
      </c>
      <c r="AU143" s="220" t="s">
        <v>83</v>
      </c>
      <c r="AV143" s="13" t="s">
        <v>83</v>
      </c>
      <c r="AW143" s="13" t="s">
        <v>30</v>
      </c>
      <c r="AX143" s="13" t="s">
        <v>73</v>
      </c>
      <c r="AY143" s="220" t="s">
        <v>126</v>
      </c>
    </row>
    <row r="144" spans="1:65" s="13" customFormat="1">
      <c r="B144" s="210"/>
      <c r="C144" s="211"/>
      <c r="D144" s="200" t="s">
        <v>222</v>
      </c>
      <c r="E144" s="212" t="s">
        <v>1</v>
      </c>
      <c r="F144" s="213" t="s">
        <v>259</v>
      </c>
      <c r="G144" s="211"/>
      <c r="H144" s="214">
        <v>4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222</v>
      </c>
      <c r="AU144" s="220" t="s">
        <v>83</v>
      </c>
      <c r="AV144" s="13" t="s">
        <v>83</v>
      </c>
      <c r="AW144" s="13" t="s">
        <v>30</v>
      </c>
      <c r="AX144" s="13" t="s">
        <v>73</v>
      </c>
      <c r="AY144" s="220" t="s">
        <v>126</v>
      </c>
    </row>
    <row r="145" spans="1:65" s="14" customFormat="1">
      <c r="B145" s="221"/>
      <c r="C145" s="222"/>
      <c r="D145" s="200" t="s">
        <v>222</v>
      </c>
      <c r="E145" s="223" t="s">
        <v>1</v>
      </c>
      <c r="F145" s="224" t="s">
        <v>251</v>
      </c>
      <c r="G145" s="222"/>
      <c r="H145" s="225">
        <v>30.4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222</v>
      </c>
      <c r="AU145" s="231" t="s">
        <v>83</v>
      </c>
      <c r="AV145" s="14" t="s">
        <v>133</v>
      </c>
      <c r="AW145" s="14" t="s">
        <v>30</v>
      </c>
      <c r="AX145" s="14" t="s">
        <v>81</v>
      </c>
      <c r="AY145" s="231" t="s">
        <v>126</v>
      </c>
    </row>
    <row r="146" spans="1:65" s="2" customFormat="1" ht="16.5" customHeight="1">
      <c r="A146" s="33"/>
      <c r="B146" s="34"/>
      <c r="C146" s="186" t="s">
        <v>260</v>
      </c>
      <c r="D146" s="186" t="s">
        <v>129</v>
      </c>
      <c r="E146" s="187" t="s">
        <v>261</v>
      </c>
      <c r="F146" s="188" t="s">
        <v>262</v>
      </c>
      <c r="G146" s="189" t="s">
        <v>220</v>
      </c>
      <c r="H146" s="190">
        <v>30.4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133</v>
      </c>
      <c r="AT146" s="198" t="s">
        <v>129</v>
      </c>
      <c r="AU146" s="198" t="s">
        <v>83</v>
      </c>
      <c r="AY146" s="16" t="s">
        <v>126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133</v>
      </c>
      <c r="BM146" s="198" t="s">
        <v>263</v>
      </c>
    </row>
    <row r="147" spans="1:65" s="2" customFormat="1" ht="21.75" customHeight="1">
      <c r="A147" s="33"/>
      <c r="B147" s="34"/>
      <c r="C147" s="186" t="s">
        <v>264</v>
      </c>
      <c r="D147" s="186" t="s">
        <v>129</v>
      </c>
      <c r="E147" s="187" t="s">
        <v>265</v>
      </c>
      <c r="F147" s="188" t="s">
        <v>266</v>
      </c>
      <c r="G147" s="189" t="s">
        <v>235</v>
      </c>
      <c r="H147" s="190">
        <v>0.27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38</v>
      </c>
      <c r="O147" s="70"/>
      <c r="P147" s="196">
        <f>O147*H147</f>
        <v>0</v>
      </c>
      <c r="Q147" s="196">
        <v>1.05962</v>
      </c>
      <c r="R147" s="196">
        <f>Q147*H147</f>
        <v>0.2860974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133</v>
      </c>
      <c r="AT147" s="198" t="s">
        <v>129</v>
      </c>
      <c r="AU147" s="198" t="s">
        <v>83</v>
      </c>
      <c r="AY147" s="16" t="s">
        <v>126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81</v>
      </c>
      <c r="BK147" s="199">
        <f>ROUND(I147*H147,2)</f>
        <v>0</v>
      </c>
      <c r="BL147" s="16" t="s">
        <v>133</v>
      </c>
      <c r="BM147" s="198" t="s">
        <v>267</v>
      </c>
    </row>
    <row r="148" spans="1:65" s="13" customFormat="1">
      <c r="B148" s="210"/>
      <c r="C148" s="211"/>
      <c r="D148" s="200" t="s">
        <v>222</v>
      </c>
      <c r="E148" s="212" t="s">
        <v>1</v>
      </c>
      <c r="F148" s="213" t="s">
        <v>268</v>
      </c>
      <c r="G148" s="211"/>
      <c r="H148" s="214">
        <v>4.3999999999999997E-2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222</v>
      </c>
      <c r="AU148" s="220" t="s">
        <v>83</v>
      </c>
      <c r="AV148" s="13" t="s">
        <v>83</v>
      </c>
      <c r="AW148" s="13" t="s">
        <v>30</v>
      </c>
      <c r="AX148" s="13" t="s">
        <v>73</v>
      </c>
      <c r="AY148" s="220" t="s">
        <v>126</v>
      </c>
    </row>
    <row r="149" spans="1:65" s="13" customFormat="1">
      <c r="B149" s="210"/>
      <c r="C149" s="211"/>
      <c r="D149" s="200" t="s">
        <v>222</v>
      </c>
      <c r="E149" s="212" t="s">
        <v>1</v>
      </c>
      <c r="F149" s="213" t="s">
        <v>269</v>
      </c>
      <c r="G149" s="211"/>
      <c r="H149" s="214">
        <v>0.22600000000000001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222</v>
      </c>
      <c r="AU149" s="220" t="s">
        <v>83</v>
      </c>
      <c r="AV149" s="13" t="s">
        <v>83</v>
      </c>
      <c r="AW149" s="13" t="s">
        <v>30</v>
      </c>
      <c r="AX149" s="13" t="s">
        <v>73</v>
      </c>
      <c r="AY149" s="220" t="s">
        <v>126</v>
      </c>
    </row>
    <row r="150" spans="1:65" s="14" customFormat="1">
      <c r="B150" s="221"/>
      <c r="C150" s="222"/>
      <c r="D150" s="200" t="s">
        <v>222</v>
      </c>
      <c r="E150" s="223" t="s">
        <v>1</v>
      </c>
      <c r="F150" s="224" t="s">
        <v>251</v>
      </c>
      <c r="G150" s="222"/>
      <c r="H150" s="225">
        <v>0.27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222</v>
      </c>
      <c r="AU150" s="231" t="s">
        <v>83</v>
      </c>
      <c r="AV150" s="14" t="s">
        <v>133</v>
      </c>
      <c r="AW150" s="14" t="s">
        <v>30</v>
      </c>
      <c r="AX150" s="14" t="s">
        <v>81</v>
      </c>
      <c r="AY150" s="231" t="s">
        <v>126</v>
      </c>
    </row>
    <row r="151" spans="1:65" s="2" customFormat="1" ht="24.2" customHeight="1">
      <c r="A151" s="33"/>
      <c r="B151" s="34"/>
      <c r="C151" s="186" t="s">
        <v>270</v>
      </c>
      <c r="D151" s="186" t="s">
        <v>129</v>
      </c>
      <c r="E151" s="187" t="s">
        <v>271</v>
      </c>
      <c r="F151" s="188" t="s">
        <v>272</v>
      </c>
      <c r="G151" s="189" t="s">
        <v>235</v>
      </c>
      <c r="H151" s="190">
        <v>1.5720000000000001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1.06277</v>
      </c>
      <c r="R151" s="196">
        <f>Q151*H151</f>
        <v>1.67067444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133</v>
      </c>
      <c r="AT151" s="198" t="s">
        <v>129</v>
      </c>
      <c r="AU151" s="198" t="s">
        <v>83</v>
      </c>
      <c r="AY151" s="16" t="s">
        <v>126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81</v>
      </c>
      <c r="BK151" s="199">
        <f>ROUND(I151*H151,2)</f>
        <v>0</v>
      </c>
      <c r="BL151" s="16" t="s">
        <v>133</v>
      </c>
      <c r="BM151" s="198" t="s">
        <v>273</v>
      </c>
    </row>
    <row r="152" spans="1:65" s="13" customFormat="1">
      <c r="B152" s="210"/>
      <c r="C152" s="211"/>
      <c r="D152" s="200" t="s">
        <v>222</v>
      </c>
      <c r="E152" s="212" t="s">
        <v>1</v>
      </c>
      <c r="F152" s="213" t="s">
        <v>274</v>
      </c>
      <c r="G152" s="211"/>
      <c r="H152" s="214">
        <v>1.5720000000000001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222</v>
      </c>
      <c r="AU152" s="220" t="s">
        <v>83</v>
      </c>
      <c r="AV152" s="13" t="s">
        <v>83</v>
      </c>
      <c r="AW152" s="13" t="s">
        <v>30</v>
      </c>
      <c r="AX152" s="13" t="s">
        <v>81</v>
      </c>
      <c r="AY152" s="220" t="s">
        <v>126</v>
      </c>
    </row>
    <row r="153" spans="1:65" s="12" customFormat="1" ht="22.9" customHeight="1">
      <c r="B153" s="170"/>
      <c r="C153" s="171"/>
      <c r="D153" s="172" t="s">
        <v>72</v>
      </c>
      <c r="E153" s="184" t="s">
        <v>133</v>
      </c>
      <c r="F153" s="184" t="s">
        <v>275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SUM(P154:P155)</f>
        <v>0</v>
      </c>
      <c r="Q153" s="178"/>
      <c r="R153" s="179">
        <f>SUM(R154:R155)</f>
        <v>57.129449999999991</v>
      </c>
      <c r="S153" s="178"/>
      <c r="T153" s="180">
        <f>SUM(T154:T155)</f>
        <v>0</v>
      </c>
      <c r="AR153" s="181" t="s">
        <v>81</v>
      </c>
      <c r="AT153" s="182" t="s">
        <v>72</v>
      </c>
      <c r="AU153" s="182" t="s">
        <v>81</v>
      </c>
      <c r="AY153" s="181" t="s">
        <v>126</v>
      </c>
      <c r="BK153" s="183">
        <f>SUM(BK154:BK155)</f>
        <v>0</v>
      </c>
    </row>
    <row r="154" spans="1:65" s="2" customFormat="1" ht="62.65" customHeight="1">
      <c r="A154" s="33"/>
      <c r="B154" s="34"/>
      <c r="C154" s="186" t="s">
        <v>276</v>
      </c>
      <c r="D154" s="186" t="s">
        <v>129</v>
      </c>
      <c r="E154" s="187" t="s">
        <v>277</v>
      </c>
      <c r="F154" s="188" t="s">
        <v>278</v>
      </c>
      <c r="G154" s="189" t="s">
        <v>226</v>
      </c>
      <c r="H154" s="190">
        <v>22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2.0327999999999999</v>
      </c>
      <c r="R154" s="196">
        <f>Q154*H154</f>
        <v>44.721599999999995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133</v>
      </c>
      <c r="AT154" s="198" t="s">
        <v>129</v>
      </c>
      <c r="AU154" s="198" t="s">
        <v>83</v>
      </c>
      <c r="AY154" s="16" t="s">
        <v>126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133</v>
      </c>
      <c r="BM154" s="198" t="s">
        <v>279</v>
      </c>
    </row>
    <row r="155" spans="1:65" s="2" customFormat="1" ht="24.2" customHeight="1">
      <c r="A155" s="33"/>
      <c r="B155" s="34"/>
      <c r="C155" s="186" t="s">
        <v>280</v>
      </c>
      <c r="D155" s="186" t="s">
        <v>129</v>
      </c>
      <c r="E155" s="187" t="s">
        <v>281</v>
      </c>
      <c r="F155" s="188" t="s">
        <v>282</v>
      </c>
      <c r="G155" s="189" t="s">
        <v>226</v>
      </c>
      <c r="H155" s="190">
        <v>5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38</v>
      </c>
      <c r="O155" s="70"/>
      <c r="P155" s="196">
        <f>O155*H155</f>
        <v>0</v>
      </c>
      <c r="Q155" s="196">
        <v>2.4815700000000001</v>
      </c>
      <c r="R155" s="196">
        <f>Q155*H155</f>
        <v>12.40785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133</v>
      </c>
      <c r="AT155" s="198" t="s">
        <v>129</v>
      </c>
      <c r="AU155" s="198" t="s">
        <v>83</v>
      </c>
      <c r="AY155" s="16" t="s">
        <v>126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133</v>
      </c>
      <c r="BM155" s="198" t="s">
        <v>283</v>
      </c>
    </row>
    <row r="156" spans="1:65" s="12" customFormat="1" ht="22.9" customHeight="1">
      <c r="B156" s="170"/>
      <c r="C156" s="171"/>
      <c r="D156" s="172" t="s">
        <v>72</v>
      </c>
      <c r="E156" s="184" t="s">
        <v>147</v>
      </c>
      <c r="F156" s="184" t="s">
        <v>284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SUM(P157:P161)</f>
        <v>0</v>
      </c>
      <c r="Q156" s="178"/>
      <c r="R156" s="179">
        <f>SUM(R157:R161)</f>
        <v>35.668051999999996</v>
      </c>
      <c r="S156" s="178"/>
      <c r="T156" s="180">
        <f>SUM(T157:T161)</f>
        <v>0</v>
      </c>
      <c r="AR156" s="181" t="s">
        <v>81</v>
      </c>
      <c r="AT156" s="182" t="s">
        <v>72</v>
      </c>
      <c r="AU156" s="182" t="s">
        <v>81</v>
      </c>
      <c r="AY156" s="181" t="s">
        <v>126</v>
      </c>
      <c r="BK156" s="183">
        <f>SUM(BK157:BK161)</f>
        <v>0</v>
      </c>
    </row>
    <row r="157" spans="1:65" s="2" customFormat="1" ht="21.75" customHeight="1">
      <c r="A157" s="33"/>
      <c r="B157" s="34"/>
      <c r="C157" s="186" t="s">
        <v>285</v>
      </c>
      <c r="D157" s="186" t="s">
        <v>129</v>
      </c>
      <c r="E157" s="187" t="s">
        <v>286</v>
      </c>
      <c r="F157" s="188" t="s">
        <v>287</v>
      </c>
      <c r="G157" s="189" t="s">
        <v>220</v>
      </c>
      <c r="H157" s="190">
        <v>37.799999999999997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38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133</v>
      </c>
      <c r="AT157" s="198" t="s">
        <v>129</v>
      </c>
      <c r="AU157" s="198" t="s">
        <v>83</v>
      </c>
      <c r="AY157" s="16" t="s">
        <v>126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81</v>
      </c>
      <c r="BK157" s="199">
        <f>ROUND(I157*H157,2)</f>
        <v>0</v>
      </c>
      <c r="BL157" s="16" t="s">
        <v>133</v>
      </c>
      <c r="BM157" s="198" t="s">
        <v>288</v>
      </c>
    </row>
    <row r="158" spans="1:65" s="2" customFormat="1" ht="49.15" customHeight="1">
      <c r="A158" s="33"/>
      <c r="B158" s="34"/>
      <c r="C158" s="186" t="s">
        <v>289</v>
      </c>
      <c r="D158" s="186" t="s">
        <v>129</v>
      </c>
      <c r="E158" s="187" t="s">
        <v>290</v>
      </c>
      <c r="F158" s="188" t="s">
        <v>291</v>
      </c>
      <c r="G158" s="189" t="s">
        <v>220</v>
      </c>
      <c r="H158" s="190">
        <v>37.799999999999997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38</v>
      </c>
      <c r="O158" s="70"/>
      <c r="P158" s="196">
        <f>O158*H158</f>
        <v>0</v>
      </c>
      <c r="Q158" s="196">
        <v>8.3500000000000005E-2</v>
      </c>
      <c r="R158" s="196">
        <f>Q158*H158</f>
        <v>3.1562999999999999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133</v>
      </c>
      <c r="AT158" s="198" t="s">
        <v>129</v>
      </c>
      <c r="AU158" s="198" t="s">
        <v>83</v>
      </c>
      <c r="AY158" s="16" t="s">
        <v>126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81</v>
      </c>
      <c r="BK158" s="199">
        <f>ROUND(I158*H158,2)</f>
        <v>0</v>
      </c>
      <c r="BL158" s="16" t="s">
        <v>133</v>
      </c>
      <c r="BM158" s="198" t="s">
        <v>292</v>
      </c>
    </row>
    <row r="159" spans="1:65" s="13" customFormat="1">
      <c r="B159" s="210"/>
      <c r="C159" s="211"/>
      <c r="D159" s="200" t="s">
        <v>222</v>
      </c>
      <c r="E159" s="212" t="s">
        <v>1</v>
      </c>
      <c r="F159" s="213" t="s">
        <v>293</v>
      </c>
      <c r="G159" s="211"/>
      <c r="H159" s="214">
        <v>37.799999999999997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222</v>
      </c>
      <c r="AU159" s="220" t="s">
        <v>83</v>
      </c>
      <c r="AV159" s="13" t="s">
        <v>83</v>
      </c>
      <c r="AW159" s="13" t="s">
        <v>30</v>
      </c>
      <c r="AX159" s="13" t="s">
        <v>81</v>
      </c>
      <c r="AY159" s="220" t="s">
        <v>126</v>
      </c>
    </row>
    <row r="160" spans="1:65" s="2" customFormat="1" ht="16.5" customHeight="1">
      <c r="A160" s="33"/>
      <c r="B160" s="34"/>
      <c r="C160" s="232" t="s">
        <v>294</v>
      </c>
      <c r="D160" s="232" t="s">
        <v>295</v>
      </c>
      <c r="E160" s="233" t="s">
        <v>296</v>
      </c>
      <c r="F160" s="234" t="s">
        <v>297</v>
      </c>
      <c r="G160" s="235" t="s">
        <v>298</v>
      </c>
      <c r="H160" s="236">
        <v>10.507999999999999</v>
      </c>
      <c r="I160" s="237"/>
      <c r="J160" s="238">
        <f>ROUND(I160*H160,2)</f>
        <v>0</v>
      </c>
      <c r="K160" s="239"/>
      <c r="L160" s="240"/>
      <c r="M160" s="241" t="s">
        <v>1</v>
      </c>
      <c r="N160" s="242" t="s">
        <v>38</v>
      </c>
      <c r="O160" s="70"/>
      <c r="P160" s="196">
        <f>O160*H160</f>
        <v>0</v>
      </c>
      <c r="Q160" s="196">
        <v>3.0939999999999999</v>
      </c>
      <c r="R160" s="196">
        <f>Q160*H160</f>
        <v>32.511751999999994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160</v>
      </c>
      <c r="AT160" s="198" t="s">
        <v>295</v>
      </c>
      <c r="AU160" s="198" t="s">
        <v>83</v>
      </c>
      <c r="AY160" s="16" t="s">
        <v>126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81</v>
      </c>
      <c r="BK160" s="199">
        <f>ROUND(I160*H160,2)</f>
        <v>0</v>
      </c>
      <c r="BL160" s="16" t="s">
        <v>133</v>
      </c>
      <c r="BM160" s="198" t="s">
        <v>299</v>
      </c>
    </row>
    <row r="161" spans="1:65" s="13" customFormat="1">
      <c r="B161" s="210"/>
      <c r="C161" s="211"/>
      <c r="D161" s="200" t="s">
        <v>222</v>
      </c>
      <c r="E161" s="211"/>
      <c r="F161" s="213" t="s">
        <v>300</v>
      </c>
      <c r="G161" s="211"/>
      <c r="H161" s="214">
        <v>10.507999999999999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222</v>
      </c>
      <c r="AU161" s="220" t="s">
        <v>83</v>
      </c>
      <c r="AV161" s="13" t="s">
        <v>83</v>
      </c>
      <c r="AW161" s="13" t="s">
        <v>4</v>
      </c>
      <c r="AX161" s="13" t="s">
        <v>81</v>
      </c>
      <c r="AY161" s="220" t="s">
        <v>126</v>
      </c>
    </row>
    <row r="162" spans="1:65" s="12" customFormat="1" ht="22.9" customHeight="1">
      <c r="B162" s="170"/>
      <c r="C162" s="171"/>
      <c r="D162" s="172" t="s">
        <v>72</v>
      </c>
      <c r="E162" s="184" t="s">
        <v>301</v>
      </c>
      <c r="F162" s="184" t="s">
        <v>302</v>
      </c>
      <c r="G162" s="171"/>
      <c r="H162" s="171"/>
      <c r="I162" s="174"/>
      <c r="J162" s="185">
        <f>BK162</f>
        <v>0</v>
      </c>
      <c r="K162" s="171"/>
      <c r="L162" s="176"/>
      <c r="M162" s="177"/>
      <c r="N162" s="178"/>
      <c r="O162" s="178"/>
      <c r="P162" s="179">
        <f>SUM(P163:P168)</f>
        <v>0</v>
      </c>
      <c r="Q162" s="178"/>
      <c r="R162" s="179">
        <f>SUM(R163:R168)</f>
        <v>0</v>
      </c>
      <c r="S162" s="178"/>
      <c r="T162" s="180">
        <f>SUM(T163:T168)</f>
        <v>0</v>
      </c>
      <c r="AR162" s="181" t="s">
        <v>81</v>
      </c>
      <c r="AT162" s="182" t="s">
        <v>72</v>
      </c>
      <c r="AU162" s="182" t="s">
        <v>81</v>
      </c>
      <c r="AY162" s="181" t="s">
        <v>126</v>
      </c>
      <c r="BK162" s="183">
        <f>SUM(BK163:BK168)</f>
        <v>0</v>
      </c>
    </row>
    <row r="163" spans="1:65" s="2" customFormat="1" ht="24.2" customHeight="1">
      <c r="A163" s="33"/>
      <c r="B163" s="34"/>
      <c r="C163" s="186" t="s">
        <v>303</v>
      </c>
      <c r="D163" s="186" t="s">
        <v>129</v>
      </c>
      <c r="E163" s="187" t="s">
        <v>304</v>
      </c>
      <c r="F163" s="188" t="s">
        <v>305</v>
      </c>
      <c r="G163" s="189" t="s">
        <v>235</v>
      </c>
      <c r="H163" s="190">
        <v>15.308999999999999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38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133</v>
      </c>
      <c r="AT163" s="198" t="s">
        <v>129</v>
      </c>
      <c r="AU163" s="198" t="s">
        <v>83</v>
      </c>
      <c r="AY163" s="16" t="s">
        <v>126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81</v>
      </c>
      <c r="BK163" s="199">
        <f>ROUND(I163*H163,2)</f>
        <v>0</v>
      </c>
      <c r="BL163" s="16" t="s">
        <v>133</v>
      </c>
      <c r="BM163" s="198" t="s">
        <v>306</v>
      </c>
    </row>
    <row r="164" spans="1:65" s="13" customFormat="1">
      <c r="B164" s="210"/>
      <c r="C164" s="211"/>
      <c r="D164" s="200" t="s">
        <v>222</v>
      </c>
      <c r="E164" s="212" t="s">
        <v>1</v>
      </c>
      <c r="F164" s="213" t="s">
        <v>307</v>
      </c>
      <c r="G164" s="211"/>
      <c r="H164" s="214">
        <v>15.308999999999999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222</v>
      </c>
      <c r="AU164" s="220" t="s">
        <v>83</v>
      </c>
      <c r="AV164" s="13" t="s">
        <v>83</v>
      </c>
      <c r="AW164" s="13" t="s">
        <v>30</v>
      </c>
      <c r="AX164" s="13" t="s">
        <v>81</v>
      </c>
      <c r="AY164" s="220" t="s">
        <v>126</v>
      </c>
    </row>
    <row r="165" spans="1:65" s="2" customFormat="1" ht="44.25" customHeight="1">
      <c r="A165" s="33"/>
      <c r="B165" s="34"/>
      <c r="C165" s="186" t="s">
        <v>308</v>
      </c>
      <c r="D165" s="186" t="s">
        <v>129</v>
      </c>
      <c r="E165" s="187" t="s">
        <v>309</v>
      </c>
      <c r="F165" s="188" t="s">
        <v>310</v>
      </c>
      <c r="G165" s="189" t="s">
        <v>235</v>
      </c>
      <c r="H165" s="190">
        <v>15.308999999999999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133</v>
      </c>
      <c r="AT165" s="198" t="s">
        <v>129</v>
      </c>
      <c r="AU165" s="198" t="s">
        <v>83</v>
      </c>
      <c r="AY165" s="16" t="s">
        <v>126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133</v>
      </c>
      <c r="BM165" s="198" t="s">
        <v>311</v>
      </c>
    </row>
    <row r="166" spans="1:65" s="2" customFormat="1" ht="24.2" customHeight="1">
      <c r="A166" s="33"/>
      <c r="B166" s="34"/>
      <c r="C166" s="186" t="s">
        <v>312</v>
      </c>
      <c r="D166" s="186" t="s">
        <v>129</v>
      </c>
      <c r="E166" s="187" t="s">
        <v>313</v>
      </c>
      <c r="F166" s="188" t="s">
        <v>314</v>
      </c>
      <c r="G166" s="189" t="s">
        <v>235</v>
      </c>
      <c r="H166" s="190">
        <v>15.308999999999999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38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133</v>
      </c>
      <c r="AT166" s="198" t="s">
        <v>129</v>
      </c>
      <c r="AU166" s="198" t="s">
        <v>83</v>
      </c>
      <c r="AY166" s="16" t="s">
        <v>126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81</v>
      </c>
      <c r="BK166" s="199">
        <f>ROUND(I166*H166,2)</f>
        <v>0</v>
      </c>
      <c r="BL166" s="16" t="s">
        <v>133</v>
      </c>
      <c r="BM166" s="198" t="s">
        <v>240</v>
      </c>
    </row>
    <row r="167" spans="1:65" s="2" customFormat="1" ht="24.2" customHeight="1">
      <c r="A167" s="33"/>
      <c r="B167" s="34"/>
      <c r="C167" s="186" t="s">
        <v>315</v>
      </c>
      <c r="D167" s="186" t="s">
        <v>129</v>
      </c>
      <c r="E167" s="187" t="s">
        <v>316</v>
      </c>
      <c r="F167" s="188" t="s">
        <v>317</v>
      </c>
      <c r="G167" s="189" t="s">
        <v>235</v>
      </c>
      <c r="H167" s="190">
        <v>290.87099999999998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38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133</v>
      </c>
      <c r="AT167" s="198" t="s">
        <v>129</v>
      </c>
      <c r="AU167" s="198" t="s">
        <v>83</v>
      </c>
      <c r="AY167" s="16" t="s">
        <v>126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81</v>
      </c>
      <c r="BK167" s="199">
        <f>ROUND(I167*H167,2)</f>
        <v>0</v>
      </c>
      <c r="BL167" s="16" t="s">
        <v>133</v>
      </c>
      <c r="BM167" s="198" t="s">
        <v>276</v>
      </c>
    </row>
    <row r="168" spans="1:65" s="13" customFormat="1">
      <c r="B168" s="210"/>
      <c r="C168" s="211"/>
      <c r="D168" s="200" t="s">
        <v>222</v>
      </c>
      <c r="E168" s="212" t="s">
        <v>1</v>
      </c>
      <c r="F168" s="213" t="s">
        <v>318</v>
      </c>
      <c r="G168" s="211"/>
      <c r="H168" s="214">
        <v>290.87099999999998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222</v>
      </c>
      <c r="AU168" s="220" t="s">
        <v>83</v>
      </c>
      <c r="AV168" s="13" t="s">
        <v>83</v>
      </c>
      <c r="AW168" s="13" t="s">
        <v>30</v>
      </c>
      <c r="AX168" s="13" t="s">
        <v>81</v>
      </c>
      <c r="AY168" s="220" t="s">
        <v>126</v>
      </c>
    </row>
    <row r="169" spans="1:65" s="12" customFormat="1" ht="22.9" customHeight="1">
      <c r="B169" s="170"/>
      <c r="C169" s="171"/>
      <c r="D169" s="172" t="s">
        <v>72</v>
      </c>
      <c r="E169" s="184" t="s">
        <v>319</v>
      </c>
      <c r="F169" s="184" t="s">
        <v>320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P170</f>
        <v>0</v>
      </c>
      <c r="Q169" s="178"/>
      <c r="R169" s="179">
        <f>R170</f>
        <v>0</v>
      </c>
      <c r="S169" s="178"/>
      <c r="T169" s="180">
        <f>T170</f>
        <v>0</v>
      </c>
      <c r="AR169" s="181" t="s">
        <v>81</v>
      </c>
      <c r="AT169" s="182" t="s">
        <v>72</v>
      </c>
      <c r="AU169" s="182" t="s">
        <v>81</v>
      </c>
      <c r="AY169" s="181" t="s">
        <v>126</v>
      </c>
      <c r="BK169" s="183">
        <f>BK170</f>
        <v>0</v>
      </c>
    </row>
    <row r="170" spans="1:65" s="2" customFormat="1" ht="21.75" customHeight="1">
      <c r="A170" s="33"/>
      <c r="B170" s="34"/>
      <c r="C170" s="186" t="s">
        <v>321</v>
      </c>
      <c r="D170" s="186" t="s">
        <v>129</v>
      </c>
      <c r="E170" s="187" t="s">
        <v>322</v>
      </c>
      <c r="F170" s="188" t="s">
        <v>323</v>
      </c>
      <c r="G170" s="189" t="s">
        <v>235</v>
      </c>
      <c r="H170" s="190">
        <v>132.99100000000001</v>
      </c>
      <c r="I170" s="191"/>
      <c r="J170" s="192">
        <f>ROUND(I170*H170,2)</f>
        <v>0</v>
      </c>
      <c r="K170" s="193"/>
      <c r="L170" s="38"/>
      <c r="M170" s="205" t="s">
        <v>1</v>
      </c>
      <c r="N170" s="206" t="s">
        <v>38</v>
      </c>
      <c r="O170" s="207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133</v>
      </c>
      <c r="AT170" s="198" t="s">
        <v>129</v>
      </c>
      <c r="AU170" s="198" t="s">
        <v>83</v>
      </c>
      <c r="AY170" s="16" t="s">
        <v>126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81</v>
      </c>
      <c r="BK170" s="199">
        <f>ROUND(I170*H170,2)</f>
        <v>0</v>
      </c>
      <c r="BL170" s="16" t="s">
        <v>133</v>
      </c>
      <c r="BM170" s="198" t="s">
        <v>294</v>
      </c>
    </row>
    <row r="171" spans="1:65" s="2" customFormat="1" ht="6.95" customHeight="1">
      <c r="A171" s="3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38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sheetProtection algorithmName="SHA-512" hashValue="N7RLOQMfnC5JtGEjpjR4G7A7o1gn/1aVBsv0Zvy4LNYLZxowlb21zHHAmXEGMQOZn+zRmf7yQPQrzawqqWRsvg==" saltValue="2tfKGdTb1vYCyxijRR5MG8lzKnyv6ha3wNoI93fIM2Cn2SUWCW88WktTeyHNvUdIJwH6CQX2aUuNqA2dFQf6Pg==" spinCount="100000" sheet="1" objects="1" scenarios="1" formatColumns="0" formatRows="0" autoFilter="0"/>
  <autoFilter ref="C122:K17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95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324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ROUND((SUM(BE121:BE142)),  2)</f>
        <v>0</v>
      </c>
      <c r="G33" s="33"/>
      <c r="H33" s="33"/>
      <c r="I33" s="123">
        <v>0.21</v>
      </c>
      <c r="J33" s="122">
        <f>ROUND(((SUM(BE121:BE142))*I33),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ROUND((SUM(BF121:BF142)),  2)</f>
        <v>0</v>
      </c>
      <c r="G34" s="33"/>
      <c r="H34" s="33"/>
      <c r="I34" s="123">
        <v>0.12</v>
      </c>
      <c r="J34" s="122">
        <f>ROUND(((SUM(BF121:BF142))*I34),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ROUND((SUM(BG121:BG142)),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ROUND((SUM(BH121:BH142)),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ROUND((SUM(BI121:BI142)),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SO 03 - Úprava ploch - štěrkový chodníček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208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209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325</v>
      </c>
      <c r="E99" s="155"/>
      <c r="F99" s="155"/>
      <c r="G99" s="155"/>
      <c r="H99" s="155"/>
      <c r="I99" s="155"/>
      <c r="J99" s="156">
        <f>J131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J134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214</v>
      </c>
      <c r="E101" s="155"/>
      <c r="F101" s="155"/>
      <c r="G101" s="155"/>
      <c r="H101" s="155"/>
      <c r="I101" s="155"/>
      <c r="J101" s="156">
        <f>J141</f>
        <v>0</v>
      </c>
      <c r="K101" s="153"/>
      <c r="L101" s="157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idden="1"/>
    <row r="105" spans="1:31" hidden="1"/>
    <row r="106" spans="1:31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112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8" t="str">
        <f>E7</f>
        <v>Kališovo jezero</v>
      </c>
      <c r="F111" s="289"/>
      <c r="G111" s="289"/>
      <c r="H111" s="289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76" t="str">
        <f>E9</f>
        <v>SO 03 - Úprava ploch - štěrkový chodníček</v>
      </c>
      <c r="F113" s="287"/>
      <c r="G113" s="287"/>
      <c r="H113" s="28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26. 10. 2022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 xml:space="preserve"> 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31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113</v>
      </c>
      <c r="D120" s="161" t="s">
        <v>58</v>
      </c>
      <c r="E120" s="161" t="s">
        <v>54</v>
      </c>
      <c r="F120" s="161" t="s">
        <v>55</v>
      </c>
      <c r="G120" s="161" t="s">
        <v>114</v>
      </c>
      <c r="H120" s="161" t="s">
        <v>115</v>
      </c>
      <c r="I120" s="161" t="s">
        <v>116</v>
      </c>
      <c r="J120" s="162" t="s">
        <v>107</v>
      </c>
      <c r="K120" s="163" t="s">
        <v>117</v>
      </c>
      <c r="L120" s="164"/>
      <c r="M120" s="74" t="s">
        <v>1</v>
      </c>
      <c r="N120" s="75" t="s">
        <v>37</v>
      </c>
      <c r="O120" s="75" t="s">
        <v>118</v>
      </c>
      <c r="P120" s="75" t="s">
        <v>119</v>
      </c>
      <c r="Q120" s="75" t="s">
        <v>120</v>
      </c>
      <c r="R120" s="75" t="s">
        <v>121</v>
      </c>
      <c r="S120" s="75" t="s">
        <v>122</v>
      </c>
      <c r="T120" s="76" t="s">
        <v>123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124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0</v>
      </c>
      <c r="S121" s="78"/>
      <c r="T121" s="168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109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72</v>
      </c>
      <c r="E122" s="173" t="s">
        <v>125</v>
      </c>
      <c r="F122" s="173" t="s">
        <v>215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P123+P131+P134+P141</f>
        <v>0</v>
      </c>
      <c r="Q122" s="178"/>
      <c r="R122" s="179">
        <f>R123+R131+R134+R141</f>
        <v>0</v>
      </c>
      <c r="S122" s="178"/>
      <c r="T122" s="180">
        <f>T123+T131+T134+T141</f>
        <v>0</v>
      </c>
      <c r="AR122" s="181" t="s">
        <v>81</v>
      </c>
      <c r="AT122" s="182" t="s">
        <v>72</v>
      </c>
      <c r="AU122" s="182" t="s">
        <v>73</v>
      </c>
      <c r="AY122" s="181" t="s">
        <v>126</v>
      </c>
      <c r="BK122" s="183">
        <f>BK123+BK131+BK134+BK141</f>
        <v>0</v>
      </c>
    </row>
    <row r="123" spans="1:65" s="12" customFormat="1" ht="22.9" customHeight="1">
      <c r="B123" s="170"/>
      <c r="C123" s="171"/>
      <c r="D123" s="172" t="s">
        <v>72</v>
      </c>
      <c r="E123" s="184" t="s">
        <v>81</v>
      </c>
      <c r="F123" s="184" t="s">
        <v>216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SUM(P124:P130)</f>
        <v>0</v>
      </c>
      <c r="Q123" s="178"/>
      <c r="R123" s="179">
        <f>SUM(R124:R130)</f>
        <v>0</v>
      </c>
      <c r="S123" s="178"/>
      <c r="T123" s="180">
        <f>SUM(T124:T130)</f>
        <v>0</v>
      </c>
      <c r="AR123" s="181" t="s">
        <v>81</v>
      </c>
      <c r="AT123" s="182" t="s">
        <v>72</v>
      </c>
      <c r="AU123" s="182" t="s">
        <v>81</v>
      </c>
      <c r="AY123" s="181" t="s">
        <v>126</v>
      </c>
      <c r="BK123" s="183">
        <f>SUM(BK124:BK130)</f>
        <v>0</v>
      </c>
    </row>
    <row r="124" spans="1:65" s="2" customFormat="1" ht="33" customHeight="1">
      <c r="A124" s="33"/>
      <c r="B124" s="34"/>
      <c r="C124" s="186" t="s">
        <v>312</v>
      </c>
      <c r="D124" s="186" t="s">
        <v>129</v>
      </c>
      <c r="E124" s="187" t="s">
        <v>326</v>
      </c>
      <c r="F124" s="188" t="s">
        <v>327</v>
      </c>
      <c r="G124" s="189" t="s">
        <v>226</v>
      </c>
      <c r="H124" s="190">
        <v>127.2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38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133</v>
      </c>
      <c r="AT124" s="198" t="s">
        <v>129</v>
      </c>
      <c r="AU124" s="198" t="s">
        <v>83</v>
      </c>
      <c r="AY124" s="16" t="s">
        <v>126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81</v>
      </c>
      <c r="BK124" s="199">
        <f>ROUND(I124*H124,2)</f>
        <v>0</v>
      </c>
      <c r="BL124" s="16" t="s">
        <v>133</v>
      </c>
      <c r="BM124" s="198" t="s">
        <v>328</v>
      </c>
    </row>
    <row r="125" spans="1:65" s="2" customFormat="1" ht="62.65" customHeight="1">
      <c r="A125" s="33"/>
      <c r="B125" s="34"/>
      <c r="C125" s="186" t="s">
        <v>315</v>
      </c>
      <c r="D125" s="186" t="s">
        <v>129</v>
      </c>
      <c r="E125" s="187" t="s">
        <v>329</v>
      </c>
      <c r="F125" s="188" t="s">
        <v>330</v>
      </c>
      <c r="G125" s="189" t="s">
        <v>226</v>
      </c>
      <c r="H125" s="190">
        <v>127.2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133</v>
      </c>
      <c r="AT125" s="198" t="s">
        <v>129</v>
      </c>
      <c r="AU125" s="198" t="s">
        <v>83</v>
      </c>
      <c r="AY125" s="16" t="s">
        <v>126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81</v>
      </c>
      <c r="BK125" s="199">
        <f>ROUND(I125*H125,2)</f>
        <v>0</v>
      </c>
      <c r="BL125" s="16" t="s">
        <v>133</v>
      </c>
      <c r="BM125" s="198" t="s">
        <v>331</v>
      </c>
    </row>
    <row r="126" spans="1:65" s="2" customFormat="1" ht="44.25" customHeight="1">
      <c r="A126" s="33"/>
      <c r="B126" s="34"/>
      <c r="C126" s="186" t="s">
        <v>332</v>
      </c>
      <c r="D126" s="186" t="s">
        <v>129</v>
      </c>
      <c r="E126" s="187" t="s">
        <v>233</v>
      </c>
      <c r="F126" s="188" t="s">
        <v>234</v>
      </c>
      <c r="G126" s="189" t="s">
        <v>235</v>
      </c>
      <c r="H126" s="190">
        <v>229.86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133</v>
      </c>
      <c r="AT126" s="198" t="s">
        <v>129</v>
      </c>
      <c r="AU126" s="198" t="s">
        <v>83</v>
      </c>
      <c r="AY126" s="16" t="s">
        <v>126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133</v>
      </c>
      <c r="BM126" s="198" t="s">
        <v>333</v>
      </c>
    </row>
    <row r="127" spans="1:65" s="13" customFormat="1">
      <c r="B127" s="210"/>
      <c r="C127" s="211"/>
      <c r="D127" s="200" t="s">
        <v>222</v>
      </c>
      <c r="E127" s="211"/>
      <c r="F127" s="213" t="s">
        <v>334</v>
      </c>
      <c r="G127" s="211"/>
      <c r="H127" s="214">
        <v>229.86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222</v>
      </c>
      <c r="AU127" s="220" t="s">
        <v>83</v>
      </c>
      <c r="AV127" s="13" t="s">
        <v>83</v>
      </c>
      <c r="AW127" s="13" t="s">
        <v>4</v>
      </c>
      <c r="AX127" s="13" t="s">
        <v>81</v>
      </c>
      <c r="AY127" s="220" t="s">
        <v>126</v>
      </c>
    </row>
    <row r="128" spans="1:65" s="2" customFormat="1" ht="37.9" customHeight="1">
      <c r="A128" s="33"/>
      <c r="B128" s="34"/>
      <c r="C128" s="186" t="s">
        <v>321</v>
      </c>
      <c r="D128" s="186" t="s">
        <v>129</v>
      </c>
      <c r="E128" s="187" t="s">
        <v>241</v>
      </c>
      <c r="F128" s="188" t="s">
        <v>242</v>
      </c>
      <c r="G128" s="189" t="s">
        <v>226</v>
      </c>
      <c r="H128" s="190">
        <v>127.7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133</v>
      </c>
      <c r="AT128" s="198" t="s">
        <v>129</v>
      </c>
      <c r="AU128" s="198" t="s">
        <v>83</v>
      </c>
      <c r="AY128" s="16" t="s">
        <v>126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81</v>
      </c>
      <c r="BK128" s="199">
        <f>ROUND(I128*H128,2)</f>
        <v>0</v>
      </c>
      <c r="BL128" s="16" t="s">
        <v>133</v>
      </c>
      <c r="BM128" s="198" t="s">
        <v>335</v>
      </c>
    </row>
    <row r="129" spans="1:65" s="2" customFormat="1" ht="37.9" customHeight="1">
      <c r="A129" s="33"/>
      <c r="B129" s="34"/>
      <c r="C129" s="186" t="s">
        <v>7</v>
      </c>
      <c r="D129" s="186" t="s">
        <v>129</v>
      </c>
      <c r="E129" s="187" t="s">
        <v>336</v>
      </c>
      <c r="F129" s="188" t="s">
        <v>337</v>
      </c>
      <c r="G129" s="189" t="s">
        <v>220</v>
      </c>
      <c r="H129" s="190">
        <v>106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133</v>
      </c>
      <c r="AT129" s="198" t="s">
        <v>129</v>
      </c>
      <c r="AU129" s="198" t="s">
        <v>83</v>
      </c>
      <c r="AY129" s="16" t="s">
        <v>126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133</v>
      </c>
      <c r="BM129" s="198" t="s">
        <v>338</v>
      </c>
    </row>
    <row r="130" spans="1:65" s="2" customFormat="1" ht="33" customHeight="1">
      <c r="A130" s="33"/>
      <c r="B130" s="34"/>
      <c r="C130" s="186" t="s">
        <v>339</v>
      </c>
      <c r="D130" s="186" t="s">
        <v>129</v>
      </c>
      <c r="E130" s="187" t="s">
        <v>340</v>
      </c>
      <c r="F130" s="188" t="s">
        <v>341</v>
      </c>
      <c r="G130" s="189" t="s">
        <v>220</v>
      </c>
      <c r="H130" s="190">
        <v>212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133</v>
      </c>
      <c r="AT130" s="198" t="s">
        <v>129</v>
      </c>
      <c r="AU130" s="198" t="s">
        <v>83</v>
      </c>
      <c r="AY130" s="16" t="s">
        <v>126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133</v>
      </c>
      <c r="BM130" s="198" t="s">
        <v>342</v>
      </c>
    </row>
    <row r="131" spans="1:65" s="12" customFormat="1" ht="22.9" customHeight="1">
      <c r="B131" s="170"/>
      <c r="C131" s="171"/>
      <c r="D131" s="172" t="s">
        <v>72</v>
      </c>
      <c r="E131" s="184" t="s">
        <v>83</v>
      </c>
      <c r="F131" s="184" t="s">
        <v>343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SUM(P132:P133)</f>
        <v>0</v>
      </c>
      <c r="Q131" s="178"/>
      <c r="R131" s="179">
        <f>SUM(R132:R133)</f>
        <v>0</v>
      </c>
      <c r="S131" s="178"/>
      <c r="T131" s="180">
        <f>SUM(T132:T133)</f>
        <v>0</v>
      </c>
      <c r="AR131" s="181" t="s">
        <v>81</v>
      </c>
      <c r="AT131" s="182" t="s">
        <v>72</v>
      </c>
      <c r="AU131" s="182" t="s">
        <v>81</v>
      </c>
      <c r="AY131" s="181" t="s">
        <v>126</v>
      </c>
      <c r="BK131" s="183">
        <f>SUM(BK132:BK133)</f>
        <v>0</v>
      </c>
    </row>
    <row r="132" spans="1:65" s="2" customFormat="1" ht="24.2" customHeight="1">
      <c r="A132" s="33"/>
      <c r="B132" s="34"/>
      <c r="C132" s="186" t="s">
        <v>156</v>
      </c>
      <c r="D132" s="186" t="s">
        <v>129</v>
      </c>
      <c r="E132" s="187" t="s">
        <v>344</v>
      </c>
      <c r="F132" s="188" t="s">
        <v>345</v>
      </c>
      <c r="G132" s="189" t="s">
        <v>220</v>
      </c>
      <c r="H132" s="190">
        <v>212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38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133</v>
      </c>
      <c r="AT132" s="198" t="s">
        <v>129</v>
      </c>
      <c r="AU132" s="198" t="s">
        <v>83</v>
      </c>
      <c r="AY132" s="16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81</v>
      </c>
      <c r="BK132" s="199">
        <f>ROUND(I132*H132,2)</f>
        <v>0</v>
      </c>
      <c r="BL132" s="16" t="s">
        <v>133</v>
      </c>
      <c r="BM132" s="198" t="s">
        <v>346</v>
      </c>
    </row>
    <row r="133" spans="1:65" s="2" customFormat="1" ht="16.5" customHeight="1">
      <c r="A133" s="33"/>
      <c r="B133" s="34"/>
      <c r="C133" s="186" t="s">
        <v>160</v>
      </c>
      <c r="D133" s="186" t="s">
        <v>129</v>
      </c>
      <c r="E133" s="187" t="s">
        <v>347</v>
      </c>
      <c r="F133" s="188" t="s">
        <v>348</v>
      </c>
      <c r="G133" s="189" t="s">
        <v>349</v>
      </c>
      <c r="H133" s="190">
        <v>212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133</v>
      </c>
      <c r="AT133" s="198" t="s">
        <v>129</v>
      </c>
      <c r="AU133" s="198" t="s">
        <v>83</v>
      </c>
      <c r="AY133" s="16" t="s">
        <v>126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133</v>
      </c>
      <c r="BM133" s="198" t="s">
        <v>312</v>
      </c>
    </row>
    <row r="134" spans="1:65" s="12" customFormat="1" ht="22.9" customHeight="1">
      <c r="B134" s="170"/>
      <c r="C134" s="171"/>
      <c r="D134" s="172" t="s">
        <v>72</v>
      </c>
      <c r="E134" s="184" t="s">
        <v>147</v>
      </c>
      <c r="F134" s="184" t="s">
        <v>284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SUM(P135:P140)</f>
        <v>0</v>
      </c>
      <c r="Q134" s="178"/>
      <c r="R134" s="179">
        <f>SUM(R135:R140)</f>
        <v>0</v>
      </c>
      <c r="S134" s="178"/>
      <c r="T134" s="180">
        <f>SUM(T135:T140)</f>
        <v>0</v>
      </c>
      <c r="AR134" s="181" t="s">
        <v>81</v>
      </c>
      <c r="AT134" s="182" t="s">
        <v>72</v>
      </c>
      <c r="AU134" s="182" t="s">
        <v>81</v>
      </c>
      <c r="AY134" s="181" t="s">
        <v>126</v>
      </c>
      <c r="BK134" s="183">
        <f>SUM(BK135:BK140)</f>
        <v>0</v>
      </c>
    </row>
    <row r="135" spans="1:65" s="2" customFormat="1" ht="24.2" customHeight="1">
      <c r="A135" s="33"/>
      <c r="B135" s="34"/>
      <c r="C135" s="186" t="s">
        <v>346</v>
      </c>
      <c r="D135" s="186" t="s">
        <v>129</v>
      </c>
      <c r="E135" s="187" t="s">
        <v>350</v>
      </c>
      <c r="F135" s="188" t="s">
        <v>351</v>
      </c>
      <c r="G135" s="189" t="s">
        <v>150</v>
      </c>
      <c r="H135" s="190">
        <v>212</v>
      </c>
      <c r="I135" s="191"/>
      <c r="J135" s="192">
        <f t="shared" ref="J135:J140" si="0">ROUND(I135*H135,2)</f>
        <v>0</v>
      </c>
      <c r="K135" s="193"/>
      <c r="L135" s="38"/>
      <c r="M135" s="194" t="s">
        <v>1</v>
      </c>
      <c r="N135" s="195" t="s">
        <v>38</v>
      </c>
      <c r="O135" s="70"/>
      <c r="P135" s="196">
        <f t="shared" ref="P135:P140" si="1">O135*H135</f>
        <v>0</v>
      </c>
      <c r="Q135" s="196">
        <v>0</v>
      </c>
      <c r="R135" s="196">
        <f t="shared" ref="R135:R140" si="2">Q135*H135</f>
        <v>0</v>
      </c>
      <c r="S135" s="196">
        <v>0</v>
      </c>
      <c r="T135" s="197">
        <f t="shared" ref="T135:T140" si="3"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133</v>
      </c>
      <c r="AT135" s="198" t="s">
        <v>129</v>
      </c>
      <c r="AU135" s="198" t="s">
        <v>83</v>
      </c>
      <c r="AY135" s="16" t="s">
        <v>126</v>
      </c>
      <c r="BE135" s="199">
        <f t="shared" ref="BE135:BE140" si="4">IF(N135="základní",J135,0)</f>
        <v>0</v>
      </c>
      <c r="BF135" s="199">
        <f t="shared" ref="BF135:BF140" si="5">IF(N135="snížená",J135,0)</f>
        <v>0</v>
      </c>
      <c r="BG135" s="199">
        <f t="shared" ref="BG135:BG140" si="6">IF(N135="zákl. přenesená",J135,0)</f>
        <v>0</v>
      </c>
      <c r="BH135" s="199">
        <f t="shared" ref="BH135:BH140" si="7">IF(N135="sníž. přenesená",J135,0)</f>
        <v>0</v>
      </c>
      <c r="BI135" s="199">
        <f t="shared" ref="BI135:BI140" si="8">IF(N135="nulová",J135,0)</f>
        <v>0</v>
      </c>
      <c r="BJ135" s="16" t="s">
        <v>81</v>
      </c>
      <c r="BK135" s="199">
        <f t="shared" ref="BK135:BK140" si="9">ROUND(I135*H135,2)</f>
        <v>0</v>
      </c>
      <c r="BL135" s="16" t="s">
        <v>133</v>
      </c>
      <c r="BM135" s="198" t="s">
        <v>232</v>
      </c>
    </row>
    <row r="136" spans="1:65" s="2" customFormat="1" ht="24.2" customHeight="1">
      <c r="A136" s="33"/>
      <c r="B136" s="34"/>
      <c r="C136" s="186" t="s">
        <v>179</v>
      </c>
      <c r="D136" s="186" t="s">
        <v>129</v>
      </c>
      <c r="E136" s="187" t="s">
        <v>352</v>
      </c>
      <c r="F136" s="188" t="s">
        <v>353</v>
      </c>
      <c r="G136" s="189" t="s">
        <v>150</v>
      </c>
      <c r="H136" s="190">
        <v>212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38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133</v>
      </c>
      <c r="AT136" s="198" t="s">
        <v>129</v>
      </c>
      <c r="AU136" s="198" t="s">
        <v>83</v>
      </c>
      <c r="AY136" s="16" t="s">
        <v>126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81</v>
      </c>
      <c r="BK136" s="199">
        <f t="shared" si="9"/>
        <v>0</v>
      </c>
      <c r="BL136" s="16" t="s">
        <v>133</v>
      </c>
      <c r="BM136" s="198" t="s">
        <v>252</v>
      </c>
    </row>
    <row r="137" spans="1:65" s="2" customFormat="1" ht="24.2" customHeight="1">
      <c r="A137" s="33"/>
      <c r="B137" s="34"/>
      <c r="C137" s="186" t="s">
        <v>164</v>
      </c>
      <c r="D137" s="186" t="s">
        <v>129</v>
      </c>
      <c r="E137" s="187" t="s">
        <v>354</v>
      </c>
      <c r="F137" s="188" t="s">
        <v>355</v>
      </c>
      <c r="G137" s="189" t="s">
        <v>220</v>
      </c>
      <c r="H137" s="190">
        <v>212</v>
      </c>
      <c r="I137" s="191"/>
      <c r="J137" s="192">
        <f t="shared" si="0"/>
        <v>0</v>
      </c>
      <c r="K137" s="193"/>
      <c r="L137" s="38"/>
      <c r="M137" s="194" t="s">
        <v>1</v>
      </c>
      <c r="N137" s="195" t="s">
        <v>38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133</v>
      </c>
      <c r="AT137" s="198" t="s">
        <v>129</v>
      </c>
      <c r="AU137" s="198" t="s">
        <v>83</v>
      </c>
      <c r="AY137" s="16" t="s">
        <v>126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81</v>
      </c>
      <c r="BK137" s="199">
        <f t="shared" si="9"/>
        <v>0</v>
      </c>
      <c r="BL137" s="16" t="s">
        <v>133</v>
      </c>
      <c r="BM137" s="198" t="s">
        <v>321</v>
      </c>
    </row>
    <row r="138" spans="1:65" s="2" customFormat="1" ht="24.2" customHeight="1">
      <c r="A138" s="33"/>
      <c r="B138" s="34"/>
      <c r="C138" s="186" t="s">
        <v>168</v>
      </c>
      <c r="D138" s="186" t="s">
        <v>129</v>
      </c>
      <c r="E138" s="187" t="s">
        <v>356</v>
      </c>
      <c r="F138" s="188" t="s">
        <v>357</v>
      </c>
      <c r="G138" s="189" t="s">
        <v>220</v>
      </c>
      <c r="H138" s="190">
        <v>212</v>
      </c>
      <c r="I138" s="191"/>
      <c r="J138" s="192">
        <f t="shared" si="0"/>
        <v>0</v>
      </c>
      <c r="K138" s="193"/>
      <c r="L138" s="38"/>
      <c r="M138" s="194" t="s">
        <v>1</v>
      </c>
      <c r="N138" s="195" t="s">
        <v>38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133</v>
      </c>
      <c r="AT138" s="198" t="s">
        <v>129</v>
      </c>
      <c r="AU138" s="198" t="s">
        <v>83</v>
      </c>
      <c r="AY138" s="16" t="s">
        <v>126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81</v>
      </c>
      <c r="BK138" s="199">
        <f t="shared" si="9"/>
        <v>0</v>
      </c>
      <c r="BL138" s="16" t="s">
        <v>133</v>
      </c>
      <c r="BM138" s="198" t="s">
        <v>339</v>
      </c>
    </row>
    <row r="139" spans="1:65" s="2" customFormat="1" ht="24.2" customHeight="1">
      <c r="A139" s="33"/>
      <c r="B139" s="34"/>
      <c r="C139" s="186" t="s">
        <v>172</v>
      </c>
      <c r="D139" s="186" t="s">
        <v>129</v>
      </c>
      <c r="E139" s="187" t="s">
        <v>358</v>
      </c>
      <c r="F139" s="188" t="s">
        <v>359</v>
      </c>
      <c r="G139" s="189" t="s">
        <v>220</v>
      </c>
      <c r="H139" s="190">
        <v>212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133</v>
      </c>
      <c r="AT139" s="198" t="s">
        <v>129</v>
      </c>
      <c r="AU139" s="198" t="s">
        <v>83</v>
      </c>
      <c r="AY139" s="16" t="s">
        <v>126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81</v>
      </c>
      <c r="BK139" s="199">
        <f t="shared" si="9"/>
        <v>0</v>
      </c>
      <c r="BL139" s="16" t="s">
        <v>133</v>
      </c>
      <c r="BM139" s="198" t="s">
        <v>303</v>
      </c>
    </row>
    <row r="140" spans="1:65" s="2" customFormat="1" ht="24.2" customHeight="1">
      <c r="A140" s="33"/>
      <c r="B140" s="34"/>
      <c r="C140" s="186" t="s">
        <v>8</v>
      </c>
      <c r="D140" s="186" t="s">
        <v>129</v>
      </c>
      <c r="E140" s="187" t="s">
        <v>360</v>
      </c>
      <c r="F140" s="188" t="s">
        <v>361</v>
      </c>
      <c r="G140" s="189" t="s">
        <v>220</v>
      </c>
      <c r="H140" s="190">
        <v>212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38</v>
      </c>
      <c r="O140" s="70"/>
      <c r="P140" s="196">
        <f t="shared" si="1"/>
        <v>0</v>
      </c>
      <c r="Q140" s="196">
        <v>0</v>
      </c>
      <c r="R140" s="196">
        <f t="shared" si="2"/>
        <v>0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133</v>
      </c>
      <c r="AT140" s="198" t="s">
        <v>129</v>
      </c>
      <c r="AU140" s="198" t="s">
        <v>83</v>
      </c>
      <c r="AY140" s="16" t="s">
        <v>126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81</v>
      </c>
      <c r="BK140" s="199">
        <f t="shared" si="9"/>
        <v>0</v>
      </c>
      <c r="BL140" s="16" t="s">
        <v>133</v>
      </c>
      <c r="BM140" s="198" t="s">
        <v>264</v>
      </c>
    </row>
    <row r="141" spans="1:65" s="12" customFormat="1" ht="22.9" customHeight="1">
      <c r="B141" s="170"/>
      <c r="C141" s="171"/>
      <c r="D141" s="172" t="s">
        <v>72</v>
      </c>
      <c r="E141" s="184" t="s">
        <v>319</v>
      </c>
      <c r="F141" s="184" t="s">
        <v>320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P142</f>
        <v>0</v>
      </c>
      <c r="Q141" s="178"/>
      <c r="R141" s="179">
        <f>R142</f>
        <v>0</v>
      </c>
      <c r="S141" s="178"/>
      <c r="T141" s="180">
        <f>T142</f>
        <v>0</v>
      </c>
      <c r="AR141" s="181" t="s">
        <v>81</v>
      </c>
      <c r="AT141" s="182" t="s">
        <v>72</v>
      </c>
      <c r="AU141" s="182" t="s">
        <v>81</v>
      </c>
      <c r="AY141" s="181" t="s">
        <v>126</v>
      </c>
      <c r="BK141" s="183">
        <f>BK142</f>
        <v>0</v>
      </c>
    </row>
    <row r="142" spans="1:65" s="2" customFormat="1" ht="33" customHeight="1">
      <c r="A142" s="33"/>
      <c r="B142" s="34"/>
      <c r="C142" s="186" t="s">
        <v>362</v>
      </c>
      <c r="D142" s="186" t="s">
        <v>129</v>
      </c>
      <c r="E142" s="187" t="s">
        <v>363</v>
      </c>
      <c r="F142" s="188" t="s">
        <v>364</v>
      </c>
      <c r="G142" s="189" t="s">
        <v>235</v>
      </c>
      <c r="H142" s="190">
        <v>686.88</v>
      </c>
      <c r="I142" s="191"/>
      <c r="J142" s="192">
        <f>ROUND(I142*H142,2)</f>
        <v>0</v>
      </c>
      <c r="K142" s="193"/>
      <c r="L142" s="38"/>
      <c r="M142" s="205" t="s">
        <v>1</v>
      </c>
      <c r="N142" s="206" t="s">
        <v>38</v>
      </c>
      <c r="O142" s="207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133</v>
      </c>
      <c r="AT142" s="198" t="s">
        <v>129</v>
      </c>
      <c r="AU142" s="198" t="s">
        <v>83</v>
      </c>
      <c r="AY142" s="16" t="s">
        <v>126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133</v>
      </c>
      <c r="BM142" s="198" t="s">
        <v>365</v>
      </c>
    </row>
    <row r="143" spans="1:65" s="2" customFormat="1" ht="6.95" customHeight="1">
      <c r="A143" s="3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VG5e5Zo+XFB4Ef7Ga4qjZynTP0eD4S9ZQfcbUWp0jzX4udqqykvEbtiJV9JT0ipCJJZ6W6rtA1iQO5g8DP7WwQ==" saltValue="J0UaqCiWF+Rc0A2p7/PtQVTaU8tpSxrQ3raOB8XPTb22hb+fKnvDd4ybHGtjNLcpT5InfQYsGDeJrUTjxjdZEw==" spinCount="100000" sheet="1" objects="1" scenarios="1" formatColumns="0" formatRows="0" autoFilter="0"/>
  <autoFilter ref="C120:K14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98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366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ROUND((SUM(BE117:BE126)),  2)</f>
        <v>0</v>
      </c>
      <c r="G33" s="33"/>
      <c r="H33" s="33"/>
      <c r="I33" s="123">
        <v>0.21</v>
      </c>
      <c r="J33" s="122">
        <f>ROUND(((SUM(BE117:BE126))*I33),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ROUND((SUM(BF117:BF126)),  2)</f>
        <v>0</v>
      </c>
      <c r="G34" s="33"/>
      <c r="H34" s="33"/>
      <c r="I34" s="123">
        <v>0.12</v>
      </c>
      <c r="J34" s="122">
        <f>ROUND(((SUM(BF117:BF126))*I34),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ROUND((SUM(BG117:BG126)),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ROUND((SUM(BH117:BH126)),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ROUND((SUM(BI117:BI126)),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VON - vedlejší a ostatní náklady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367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hidden="1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hidden="1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hidden="1"/>
    <row r="101" spans="1:31" hidden="1"/>
    <row r="102" spans="1:31" hidden="1"/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112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8" t="str">
        <f>E7</f>
        <v>Kališovo jezero</v>
      </c>
      <c r="F107" s="289"/>
      <c r="G107" s="289"/>
      <c r="H107" s="289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6" t="str">
        <f>E9</f>
        <v>VON - vedlejší a ostatní náklady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 t="str">
        <f>IF(J12="","",J12)</f>
        <v>26. 10. 2022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 xml:space="preserve"> </v>
      </c>
      <c r="G113" s="35"/>
      <c r="H113" s="35"/>
      <c r="I113" s="28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28" t="s">
        <v>31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113</v>
      </c>
      <c r="D116" s="161" t="s">
        <v>58</v>
      </c>
      <c r="E116" s="161" t="s">
        <v>54</v>
      </c>
      <c r="F116" s="161" t="s">
        <v>55</v>
      </c>
      <c r="G116" s="161" t="s">
        <v>114</v>
      </c>
      <c r="H116" s="161" t="s">
        <v>115</v>
      </c>
      <c r="I116" s="161" t="s">
        <v>116</v>
      </c>
      <c r="J116" s="162" t="s">
        <v>107</v>
      </c>
      <c r="K116" s="163" t="s">
        <v>117</v>
      </c>
      <c r="L116" s="164"/>
      <c r="M116" s="74" t="s">
        <v>1</v>
      </c>
      <c r="N116" s="75" t="s">
        <v>37</v>
      </c>
      <c r="O116" s="75" t="s">
        <v>118</v>
      </c>
      <c r="P116" s="75" t="s">
        <v>119</v>
      </c>
      <c r="Q116" s="75" t="s">
        <v>120</v>
      </c>
      <c r="R116" s="75" t="s">
        <v>121</v>
      </c>
      <c r="S116" s="75" t="s">
        <v>122</v>
      </c>
      <c r="T116" s="76" t="s">
        <v>123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124</v>
      </c>
      <c r="D117" s="35"/>
      <c r="E117" s="35"/>
      <c r="F117" s="35"/>
      <c r="G117" s="35"/>
      <c r="H117" s="35"/>
      <c r="I117" s="35"/>
      <c r="J117" s="165">
        <f>BK117</f>
        <v>0</v>
      </c>
      <c r="K117" s="35"/>
      <c r="L117" s="38"/>
      <c r="M117" s="77"/>
      <c r="N117" s="166"/>
      <c r="O117" s="78"/>
      <c r="P117" s="167">
        <f>P118</f>
        <v>0</v>
      </c>
      <c r="Q117" s="78"/>
      <c r="R117" s="167">
        <f>R118</f>
        <v>0</v>
      </c>
      <c r="S117" s="78"/>
      <c r="T117" s="16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72</v>
      </c>
      <c r="AU117" s="16" t="s">
        <v>109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72</v>
      </c>
      <c r="E118" s="173" t="s">
        <v>368</v>
      </c>
      <c r="F118" s="173" t="s">
        <v>192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SUM(P119:P126)</f>
        <v>0</v>
      </c>
      <c r="Q118" s="178"/>
      <c r="R118" s="179">
        <f>SUM(R119:R126)</f>
        <v>0</v>
      </c>
      <c r="S118" s="178"/>
      <c r="T118" s="180">
        <f>SUM(T119:T126)</f>
        <v>0</v>
      </c>
      <c r="AR118" s="181" t="s">
        <v>147</v>
      </c>
      <c r="AT118" s="182" t="s">
        <v>72</v>
      </c>
      <c r="AU118" s="182" t="s">
        <v>73</v>
      </c>
      <c r="AY118" s="181" t="s">
        <v>126</v>
      </c>
      <c r="BK118" s="183">
        <f>SUM(BK119:BK126)</f>
        <v>0</v>
      </c>
    </row>
    <row r="119" spans="1:65" s="2" customFormat="1" ht="16.5" customHeight="1">
      <c r="A119" s="33"/>
      <c r="B119" s="34"/>
      <c r="C119" s="186" t="s">
        <v>81</v>
      </c>
      <c r="D119" s="186" t="s">
        <v>129</v>
      </c>
      <c r="E119" s="187" t="s">
        <v>369</v>
      </c>
      <c r="F119" s="188" t="s">
        <v>370</v>
      </c>
      <c r="G119" s="189" t="s">
        <v>371</v>
      </c>
      <c r="H119" s="190">
        <v>1</v>
      </c>
      <c r="I119" s="191"/>
      <c r="J119" s="192">
        <f t="shared" ref="J119:J126" si="0">ROUND(I119*H119,2)</f>
        <v>0</v>
      </c>
      <c r="K119" s="193"/>
      <c r="L119" s="38"/>
      <c r="M119" s="194" t="s">
        <v>1</v>
      </c>
      <c r="N119" s="195" t="s">
        <v>38</v>
      </c>
      <c r="O119" s="70"/>
      <c r="P119" s="196">
        <f t="shared" ref="P119:P126" si="1">O119*H119</f>
        <v>0</v>
      </c>
      <c r="Q119" s="196">
        <v>0</v>
      </c>
      <c r="R119" s="196">
        <f t="shared" ref="R119:R126" si="2">Q119*H119</f>
        <v>0</v>
      </c>
      <c r="S119" s="196">
        <v>0</v>
      </c>
      <c r="T119" s="197">
        <f t="shared" ref="T119:T126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133</v>
      </c>
      <c r="AT119" s="198" t="s">
        <v>129</v>
      </c>
      <c r="AU119" s="198" t="s">
        <v>81</v>
      </c>
      <c r="AY119" s="16" t="s">
        <v>126</v>
      </c>
      <c r="BE119" s="199">
        <f t="shared" ref="BE119:BE126" si="4">IF(N119="základní",J119,0)</f>
        <v>0</v>
      </c>
      <c r="BF119" s="199">
        <f t="shared" ref="BF119:BF126" si="5">IF(N119="snížená",J119,0)</f>
        <v>0</v>
      </c>
      <c r="BG119" s="199">
        <f t="shared" ref="BG119:BG126" si="6">IF(N119="zákl. přenesená",J119,0)</f>
        <v>0</v>
      </c>
      <c r="BH119" s="199">
        <f t="shared" ref="BH119:BH126" si="7">IF(N119="sníž. přenesená",J119,0)</f>
        <v>0</v>
      </c>
      <c r="BI119" s="199">
        <f t="shared" ref="BI119:BI126" si="8">IF(N119="nulová",J119,0)</f>
        <v>0</v>
      </c>
      <c r="BJ119" s="16" t="s">
        <v>81</v>
      </c>
      <c r="BK119" s="199">
        <f t="shared" ref="BK119:BK126" si="9">ROUND(I119*H119,2)</f>
        <v>0</v>
      </c>
      <c r="BL119" s="16" t="s">
        <v>133</v>
      </c>
      <c r="BM119" s="198" t="s">
        <v>83</v>
      </c>
    </row>
    <row r="120" spans="1:65" s="2" customFormat="1" ht="16.5" customHeight="1">
      <c r="A120" s="33"/>
      <c r="B120" s="34"/>
      <c r="C120" s="186" t="s">
        <v>83</v>
      </c>
      <c r="D120" s="186" t="s">
        <v>129</v>
      </c>
      <c r="E120" s="187" t="s">
        <v>372</v>
      </c>
      <c r="F120" s="188" t="s">
        <v>373</v>
      </c>
      <c r="G120" s="189" t="s">
        <v>371</v>
      </c>
      <c r="H120" s="190">
        <v>1</v>
      </c>
      <c r="I120" s="191"/>
      <c r="J120" s="192">
        <f t="shared" si="0"/>
        <v>0</v>
      </c>
      <c r="K120" s="193"/>
      <c r="L120" s="38"/>
      <c r="M120" s="194" t="s">
        <v>1</v>
      </c>
      <c r="N120" s="195" t="s">
        <v>38</v>
      </c>
      <c r="O120" s="70"/>
      <c r="P120" s="196">
        <f t="shared" si="1"/>
        <v>0</v>
      </c>
      <c r="Q120" s="196">
        <v>0</v>
      </c>
      <c r="R120" s="196">
        <f t="shared" si="2"/>
        <v>0</v>
      </c>
      <c r="S120" s="196">
        <v>0</v>
      </c>
      <c r="T120" s="197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8" t="s">
        <v>133</v>
      </c>
      <c r="AT120" s="198" t="s">
        <v>129</v>
      </c>
      <c r="AU120" s="198" t="s">
        <v>81</v>
      </c>
      <c r="AY120" s="16" t="s">
        <v>126</v>
      </c>
      <c r="BE120" s="199">
        <f t="shared" si="4"/>
        <v>0</v>
      </c>
      <c r="BF120" s="199">
        <f t="shared" si="5"/>
        <v>0</v>
      </c>
      <c r="BG120" s="199">
        <f t="shared" si="6"/>
        <v>0</v>
      </c>
      <c r="BH120" s="199">
        <f t="shared" si="7"/>
        <v>0</v>
      </c>
      <c r="BI120" s="199">
        <f t="shared" si="8"/>
        <v>0</v>
      </c>
      <c r="BJ120" s="16" t="s">
        <v>81</v>
      </c>
      <c r="BK120" s="199">
        <f t="shared" si="9"/>
        <v>0</v>
      </c>
      <c r="BL120" s="16" t="s">
        <v>133</v>
      </c>
      <c r="BM120" s="198" t="s">
        <v>133</v>
      </c>
    </row>
    <row r="121" spans="1:65" s="2" customFormat="1" ht="24.2" customHeight="1">
      <c r="A121" s="33"/>
      <c r="B121" s="34"/>
      <c r="C121" s="186" t="s">
        <v>140</v>
      </c>
      <c r="D121" s="186" t="s">
        <v>129</v>
      </c>
      <c r="E121" s="187" t="s">
        <v>374</v>
      </c>
      <c r="F121" s="188" t="s">
        <v>375</v>
      </c>
      <c r="G121" s="189" t="s">
        <v>371</v>
      </c>
      <c r="H121" s="190">
        <v>1</v>
      </c>
      <c r="I121" s="191"/>
      <c r="J121" s="192">
        <f t="shared" si="0"/>
        <v>0</v>
      </c>
      <c r="K121" s="193"/>
      <c r="L121" s="38"/>
      <c r="M121" s="194" t="s">
        <v>1</v>
      </c>
      <c r="N121" s="195" t="s">
        <v>38</v>
      </c>
      <c r="O121" s="70"/>
      <c r="P121" s="196">
        <f t="shared" si="1"/>
        <v>0</v>
      </c>
      <c r="Q121" s="196">
        <v>0</v>
      </c>
      <c r="R121" s="196">
        <f t="shared" si="2"/>
        <v>0</v>
      </c>
      <c r="S121" s="196">
        <v>0</v>
      </c>
      <c r="T121" s="197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133</v>
      </c>
      <c r="AT121" s="198" t="s">
        <v>129</v>
      </c>
      <c r="AU121" s="198" t="s">
        <v>81</v>
      </c>
      <c r="AY121" s="16" t="s">
        <v>126</v>
      </c>
      <c r="BE121" s="199">
        <f t="shared" si="4"/>
        <v>0</v>
      </c>
      <c r="BF121" s="199">
        <f t="shared" si="5"/>
        <v>0</v>
      </c>
      <c r="BG121" s="199">
        <f t="shared" si="6"/>
        <v>0</v>
      </c>
      <c r="BH121" s="199">
        <f t="shared" si="7"/>
        <v>0</v>
      </c>
      <c r="BI121" s="199">
        <f t="shared" si="8"/>
        <v>0</v>
      </c>
      <c r="BJ121" s="16" t="s">
        <v>81</v>
      </c>
      <c r="BK121" s="199">
        <f t="shared" si="9"/>
        <v>0</v>
      </c>
      <c r="BL121" s="16" t="s">
        <v>133</v>
      </c>
      <c r="BM121" s="198" t="s">
        <v>152</v>
      </c>
    </row>
    <row r="122" spans="1:65" s="2" customFormat="1" ht="16.5" customHeight="1">
      <c r="A122" s="33"/>
      <c r="B122" s="34"/>
      <c r="C122" s="186" t="s">
        <v>133</v>
      </c>
      <c r="D122" s="186" t="s">
        <v>129</v>
      </c>
      <c r="E122" s="187" t="s">
        <v>376</v>
      </c>
      <c r="F122" s="188" t="s">
        <v>377</v>
      </c>
      <c r="G122" s="189" t="s">
        <v>371</v>
      </c>
      <c r="H122" s="190">
        <v>1</v>
      </c>
      <c r="I122" s="191"/>
      <c r="J122" s="192">
        <f t="shared" si="0"/>
        <v>0</v>
      </c>
      <c r="K122" s="193"/>
      <c r="L122" s="38"/>
      <c r="M122" s="194" t="s">
        <v>1</v>
      </c>
      <c r="N122" s="195" t="s">
        <v>38</v>
      </c>
      <c r="O122" s="70"/>
      <c r="P122" s="196">
        <f t="shared" si="1"/>
        <v>0</v>
      </c>
      <c r="Q122" s="196">
        <v>0</v>
      </c>
      <c r="R122" s="196">
        <f t="shared" si="2"/>
        <v>0</v>
      </c>
      <c r="S122" s="196">
        <v>0</v>
      </c>
      <c r="T122" s="197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133</v>
      </c>
      <c r="AT122" s="198" t="s">
        <v>129</v>
      </c>
      <c r="AU122" s="198" t="s">
        <v>81</v>
      </c>
      <c r="AY122" s="16" t="s">
        <v>126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6" t="s">
        <v>81</v>
      </c>
      <c r="BK122" s="199">
        <f t="shared" si="9"/>
        <v>0</v>
      </c>
      <c r="BL122" s="16" t="s">
        <v>133</v>
      </c>
      <c r="BM122" s="198" t="s">
        <v>160</v>
      </c>
    </row>
    <row r="123" spans="1:65" s="2" customFormat="1" ht="16.5" customHeight="1">
      <c r="A123" s="33"/>
      <c r="B123" s="34"/>
      <c r="C123" s="186" t="s">
        <v>147</v>
      </c>
      <c r="D123" s="186" t="s">
        <v>129</v>
      </c>
      <c r="E123" s="187" t="s">
        <v>378</v>
      </c>
      <c r="F123" s="188" t="s">
        <v>379</v>
      </c>
      <c r="G123" s="189" t="s">
        <v>371</v>
      </c>
      <c r="H123" s="190">
        <v>1</v>
      </c>
      <c r="I123" s="191"/>
      <c r="J123" s="192">
        <f t="shared" si="0"/>
        <v>0</v>
      </c>
      <c r="K123" s="193"/>
      <c r="L123" s="38"/>
      <c r="M123" s="194" t="s">
        <v>1</v>
      </c>
      <c r="N123" s="195" t="s">
        <v>38</v>
      </c>
      <c r="O123" s="70"/>
      <c r="P123" s="196">
        <f t="shared" si="1"/>
        <v>0</v>
      </c>
      <c r="Q123" s="196">
        <v>0</v>
      </c>
      <c r="R123" s="196">
        <f t="shared" si="2"/>
        <v>0</v>
      </c>
      <c r="S123" s="196">
        <v>0</v>
      </c>
      <c r="T123" s="197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133</v>
      </c>
      <c r="AT123" s="198" t="s">
        <v>129</v>
      </c>
      <c r="AU123" s="198" t="s">
        <v>81</v>
      </c>
      <c r="AY123" s="16" t="s">
        <v>126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6" t="s">
        <v>81</v>
      </c>
      <c r="BK123" s="199">
        <f t="shared" si="9"/>
        <v>0</v>
      </c>
      <c r="BL123" s="16" t="s">
        <v>133</v>
      </c>
      <c r="BM123" s="198" t="s">
        <v>168</v>
      </c>
    </row>
    <row r="124" spans="1:65" s="2" customFormat="1" ht="16.5" customHeight="1">
      <c r="A124" s="33"/>
      <c r="B124" s="34"/>
      <c r="C124" s="186" t="s">
        <v>152</v>
      </c>
      <c r="D124" s="186" t="s">
        <v>129</v>
      </c>
      <c r="E124" s="187" t="s">
        <v>380</v>
      </c>
      <c r="F124" s="188" t="s">
        <v>381</v>
      </c>
      <c r="G124" s="189" t="s">
        <v>371</v>
      </c>
      <c r="H124" s="190">
        <v>1</v>
      </c>
      <c r="I124" s="191"/>
      <c r="J124" s="192">
        <f t="shared" si="0"/>
        <v>0</v>
      </c>
      <c r="K124" s="193"/>
      <c r="L124" s="38"/>
      <c r="M124" s="194" t="s">
        <v>1</v>
      </c>
      <c r="N124" s="195" t="s">
        <v>38</v>
      </c>
      <c r="O124" s="70"/>
      <c r="P124" s="196">
        <f t="shared" si="1"/>
        <v>0</v>
      </c>
      <c r="Q124" s="196">
        <v>0</v>
      </c>
      <c r="R124" s="196">
        <f t="shared" si="2"/>
        <v>0</v>
      </c>
      <c r="S124" s="196">
        <v>0</v>
      </c>
      <c r="T124" s="19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133</v>
      </c>
      <c r="AT124" s="198" t="s">
        <v>129</v>
      </c>
      <c r="AU124" s="198" t="s">
        <v>81</v>
      </c>
      <c r="AY124" s="16" t="s">
        <v>126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6" t="s">
        <v>81</v>
      </c>
      <c r="BK124" s="199">
        <f t="shared" si="9"/>
        <v>0</v>
      </c>
      <c r="BL124" s="16" t="s">
        <v>133</v>
      </c>
      <c r="BM124" s="198" t="s">
        <v>8</v>
      </c>
    </row>
    <row r="125" spans="1:65" s="2" customFormat="1" ht="24.2" customHeight="1">
      <c r="A125" s="33"/>
      <c r="B125" s="34"/>
      <c r="C125" s="186" t="s">
        <v>156</v>
      </c>
      <c r="D125" s="186" t="s">
        <v>129</v>
      </c>
      <c r="E125" s="187" t="s">
        <v>382</v>
      </c>
      <c r="F125" s="188" t="s">
        <v>383</v>
      </c>
      <c r="G125" s="189" t="s">
        <v>195</v>
      </c>
      <c r="H125" s="190">
        <v>1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38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133</v>
      </c>
      <c r="AT125" s="198" t="s">
        <v>129</v>
      </c>
      <c r="AU125" s="198" t="s">
        <v>81</v>
      </c>
      <c r="AY125" s="16" t="s">
        <v>126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81</v>
      </c>
      <c r="BK125" s="199">
        <f t="shared" si="9"/>
        <v>0</v>
      </c>
      <c r="BL125" s="16" t="s">
        <v>133</v>
      </c>
      <c r="BM125" s="198" t="s">
        <v>384</v>
      </c>
    </row>
    <row r="126" spans="1:65" s="2" customFormat="1" ht="24.2" customHeight="1">
      <c r="A126" s="33"/>
      <c r="B126" s="34"/>
      <c r="C126" s="186" t="s">
        <v>160</v>
      </c>
      <c r="D126" s="186" t="s">
        <v>129</v>
      </c>
      <c r="E126" s="187" t="s">
        <v>385</v>
      </c>
      <c r="F126" s="188" t="s">
        <v>386</v>
      </c>
      <c r="G126" s="189" t="s">
        <v>195</v>
      </c>
      <c r="H126" s="190">
        <v>1</v>
      </c>
      <c r="I126" s="191"/>
      <c r="J126" s="192">
        <f t="shared" si="0"/>
        <v>0</v>
      </c>
      <c r="K126" s="193"/>
      <c r="L126" s="38"/>
      <c r="M126" s="205" t="s">
        <v>1</v>
      </c>
      <c r="N126" s="206" t="s">
        <v>38</v>
      </c>
      <c r="O126" s="207"/>
      <c r="P126" s="208">
        <f t="shared" si="1"/>
        <v>0</v>
      </c>
      <c r="Q126" s="208">
        <v>0</v>
      </c>
      <c r="R126" s="208">
        <f t="shared" si="2"/>
        <v>0</v>
      </c>
      <c r="S126" s="208">
        <v>0</v>
      </c>
      <c r="T126" s="209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133</v>
      </c>
      <c r="AT126" s="198" t="s">
        <v>129</v>
      </c>
      <c r="AU126" s="198" t="s">
        <v>81</v>
      </c>
      <c r="AY126" s="16" t="s">
        <v>126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81</v>
      </c>
      <c r="BK126" s="199">
        <f t="shared" si="9"/>
        <v>0</v>
      </c>
      <c r="BL126" s="16" t="s">
        <v>133</v>
      </c>
      <c r="BM126" s="198" t="s">
        <v>387</v>
      </c>
    </row>
    <row r="127" spans="1:65" s="2" customFormat="1" ht="6.95" customHeight="1">
      <c r="A127" s="3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38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sheetProtection algorithmName="SHA-512" hashValue="99pAfPGbv3DReegJmkSTBvRMsgWpEtnZKgqrp+x11g8A1z0vvqD2dI4ix/p6Q3oBzBdatChB+RNX7q61Hql92g==" saltValue="bViAjj2TVmrfAWuePVtIbV5kpQkwLktzijARpeCVtCtOBtpe1SlhaYaowKmoi8gm2VZ2q6m9LmIohkQKcgcFVg==" spinCount="100000" sheet="1" objects="1" scenarios="1" formatColumns="0" formatRows="0" autoFilter="0"/>
  <autoFilter ref="C116:K12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101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Kališovo jezero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388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26. 10. 2022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37</v>
      </c>
      <c r="E33" s="111" t="s">
        <v>38</v>
      </c>
      <c r="F33" s="122">
        <f>ROUND((SUM(BE120:BE134)),  2)</f>
        <v>0</v>
      </c>
      <c r="G33" s="33"/>
      <c r="H33" s="33"/>
      <c r="I33" s="123">
        <v>0.21</v>
      </c>
      <c r="J33" s="122">
        <f>ROUND(((SUM(BE120:BE134))*I33),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39</v>
      </c>
      <c r="F34" s="122">
        <f>ROUND((SUM(BF120:BF134)),  2)</f>
        <v>0</v>
      </c>
      <c r="G34" s="33"/>
      <c r="H34" s="33"/>
      <c r="I34" s="123">
        <v>0.12</v>
      </c>
      <c r="J34" s="122">
        <f>ROUND(((SUM(BF120:BF134))*I34),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ROUND((SUM(BG120:BG134)),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ROUND((SUM(BH120:BH134)),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ROUND((SUM(BI120:BI134)),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8" t="str">
        <f>E7</f>
        <v>Kališovo jezero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6" t="str">
        <f>E9</f>
        <v>Mobiliář - Lehátka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26. 10. 2022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208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209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325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389</v>
      </c>
      <c r="E100" s="155"/>
      <c r="F100" s="155"/>
      <c r="G100" s="155"/>
      <c r="H100" s="155"/>
      <c r="I100" s="155"/>
      <c r="J100" s="156">
        <f>J128</f>
        <v>0</v>
      </c>
      <c r="K100" s="153"/>
      <c r="L100" s="157"/>
    </row>
    <row r="101" spans="1:31" s="2" customFormat="1" ht="21.75" hidden="1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hidden="1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hidden="1"/>
    <row r="104" spans="1:31" hidden="1"/>
    <row r="105" spans="1:31" hidden="1"/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112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88" t="str">
        <f>E7</f>
        <v>Kališovo jezero</v>
      </c>
      <c r="F110" s="289"/>
      <c r="G110" s="289"/>
      <c r="H110" s="28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103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76" t="str">
        <f>E9</f>
        <v>Mobiliář - Lehátka</v>
      </c>
      <c r="F112" s="287"/>
      <c r="G112" s="287"/>
      <c r="H112" s="28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 xml:space="preserve"> </v>
      </c>
      <c r="G114" s="35"/>
      <c r="H114" s="35"/>
      <c r="I114" s="28" t="s">
        <v>22</v>
      </c>
      <c r="J114" s="65" t="str">
        <f>IF(J12="","",J12)</f>
        <v>26. 10. 2022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 xml:space="preserve"> </v>
      </c>
      <c r="G116" s="35"/>
      <c r="H116" s="35"/>
      <c r="I116" s="28" t="s">
        <v>29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27</v>
      </c>
      <c r="D117" s="35"/>
      <c r="E117" s="35"/>
      <c r="F117" s="26" t="str">
        <f>IF(E18="","",E18)</f>
        <v>Vyplň údaj</v>
      </c>
      <c r="G117" s="35"/>
      <c r="H117" s="35"/>
      <c r="I117" s="28" t="s">
        <v>31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113</v>
      </c>
      <c r="D119" s="161" t="s">
        <v>58</v>
      </c>
      <c r="E119" s="161" t="s">
        <v>54</v>
      </c>
      <c r="F119" s="161" t="s">
        <v>55</v>
      </c>
      <c r="G119" s="161" t="s">
        <v>114</v>
      </c>
      <c r="H119" s="161" t="s">
        <v>115</v>
      </c>
      <c r="I119" s="161" t="s">
        <v>116</v>
      </c>
      <c r="J119" s="162" t="s">
        <v>107</v>
      </c>
      <c r="K119" s="163" t="s">
        <v>117</v>
      </c>
      <c r="L119" s="164"/>
      <c r="M119" s="74" t="s">
        <v>1</v>
      </c>
      <c r="N119" s="75" t="s">
        <v>37</v>
      </c>
      <c r="O119" s="75" t="s">
        <v>118</v>
      </c>
      <c r="P119" s="75" t="s">
        <v>119</v>
      </c>
      <c r="Q119" s="75" t="s">
        <v>120</v>
      </c>
      <c r="R119" s="75" t="s">
        <v>121</v>
      </c>
      <c r="S119" s="75" t="s">
        <v>122</v>
      </c>
      <c r="T119" s="76" t="s">
        <v>123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124</v>
      </c>
      <c r="D120" s="35"/>
      <c r="E120" s="35"/>
      <c r="F120" s="35"/>
      <c r="G120" s="35"/>
      <c r="H120" s="35"/>
      <c r="I120" s="35"/>
      <c r="J120" s="165">
        <f>BK120</f>
        <v>0</v>
      </c>
      <c r="K120" s="35"/>
      <c r="L120" s="38"/>
      <c r="M120" s="77"/>
      <c r="N120" s="166"/>
      <c r="O120" s="78"/>
      <c r="P120" s="167">
        <f>P121</f>
        <v>0</v>
      </c>
      <c r="Q120" s="78"/>
      <c r="R120" s="167">
        <f>R121</f>
        <v>1.1090916399999999</v>
      </c>
      <c r="S120" s="78"/>
      <c r="T120" s="168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109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72</v>
      </c>
      <c r="E121" s="173" t="s">
        <v>125</v>
      </c>
      <c r="F121" s="173" t="s">
        <v>215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1.1090916399999999</v>
      </c>
      <c r="S121" s="178"/>
      <c r="T121" s="180">
        <f>T122+T125+T128</f>
        <v>0</v>
      </c>
      <c r="AR121" s="181" t="s">
        <v>81</v>
      </c>
      <c r="AT121" s="182" t="s">
        <v>72</v>
      </c>
      <c r="AU121" s="182" t="s">
        <v>73</v>
      </c>
      <c r="AY121" s="181" t="s">
        <v>126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81</v>
      </c>
      <c r="F122" s="184" t="s">
        <v>216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</v>
      </c>
      <c r="AR122" s="181" t="s">
        <v>81</v>
      </c>
      <c r="AT122" s="182" t="s">
        <v>72</v>
      </c>
      <c r="AU122" s="182" t="s">
        <v>81</v>
      </c>
      <c r="AY122" s="181" t="s">
        <v>126</v>
      </c>
      <c r="BK122" s="183">
        <f>SUM(BK123:BK124)</f>
        <v>0</v>
      </c>
    </row>
    <row r="123" spans="1:65" s="2" customFormat="1" ht="21.75" customHeight="1">
      <c r="A123" s="33"/>
      <c r="B123" s="34"/>
      <c r="C123" s="186" t="s">
        <v>81</v>
      </c>
      <c r="D123" s="186" t="s">
        <v>129</v>
      </c>
      <c r="E123" s="187" t="s">
        <v>390</v>
      </c>
      <c r="F123" s="188" t="s">
        <v>391</v>
      </c>
      <c r="G123" s="189" t="s">
        <v>150</v>
      </c>
      <c r="H123" s="190">
        <v>12.8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133</v>
      </c>
      <c r="AT123" s="198" t="s">
        <v>129</v>
      </c>
      <c r="AU123" s="198" t="s">
        <v>83</v>
      </c>
      <c r="AY123" s="16" t="s">
        <v>126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133</v>
      </c>
      <c r="BM123" s="198" t="s">
        <v>392</v>
      </c>
    </row>
    <row r="124" spans="1:65" s="13" customFormat="1">
      <c r="B124" s="210"/>
      <c r="C124" s="211"/>
      <c r="D124" s="200" t="s">
        <v>222</v>
      </c>
      <c r="E124" s="212" t="s">
        <v>1</v>
      </c>
      <c r="F124" s="213" t="s">
        <v>393</v>
      </c>
      <c r="G124" s="211"/>
      <c r="H124" s="214">
        <v>12.8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222</v>
      </c>
      <c r="AU124" s="220" t="s">
        <v>83</v>
      </c>
      <c r="AV124" s="13" t="s">
        <v>83</v>
      </c>
      <c r="AW124" s="13" t="s">
        <v>30</v>
      </c>
      <c r="AX124" s="13" t="s">
        <v>81</v>
      </c>
      <c r="AY124" s="220" t="s">
        <v>126</v>
      </c>
    </row>
    <row r="125" spans="1:65" s="12" customFormat="1" ht="22.9" customHeight="1">
      <c r="B125" s="170"/>
      <c r="C125" s="171"/>
      <c r="D125" s="172" t="s">
        <v>72</v>
      </c>
      <c r="E125" s="184" t="s">
        <v>83</v>
      </c>
      <c r="F125" s="184" t="s">
        <v>343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1.1090916399999999</v>
      </c>
      <c r="S125" s="178"/>
      <c r="T125" s="180">
        <f>SUM(T126:T127)</f>
        <v>0</v>
      </c>
      <c r="AR125" s="181" t="s">
        <v>81</v>
      </c>
      <c r="AT125" s="182" t="s">
        <v>72</v>
      </c>
      <c r="AU125" s="182" t="s">
        <v>81</v>
      </c>
      <c r="AY125" s="181" t="s">
        <v>126</v>
      </c>
      <c r="BK125" s="183">
        <f>SUM(BK126:BK127)</f>
        <v>0</v>
      </c>
    </row>
    <row r="126" spans="1:65" s="2" customFormat="1" ht="24.2" customHeight="1">
      <c r="A126" s="33"/>
      <c r="B126" s="34"/>
      <c r="C126" s="186" t="s">
        <v>83</v>
      </c>
      <c r="D126" s="186" t="s">
        <v>129</v>
      </c>
      <c r="E126" s="187" t="s">
        <v>394</v>
      </c>
      <c r="F126" s="188" t="s">
        <v>395</v>
      </c>
      <c r="G126" s="189" t="s">
        <v>226</v>
      </c>
      <c r="H126" s="190">
        <v>0.48199999999999998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2.3010199999999998</v>
      </c>
      <c r="R126" s="196">
        <f>Q126*H126</f>
        <v>1.1090916399999999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133</v>
      </c>
      <c r="AT126" s="198" t="s">
        <v>129</v>
      </c>
      <c r="AU126" s="198" t="s">
        <v>83</v>
      </c>
      <c r="AY126" s="16" t="s">
        <v>126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133</v>
      </c>
      <c r="BM126" s="198" t="s">
        <v>396</v>
      </c>
    </row>
    <row r="127" spans="1:65" s="13" customFormat="1">
      <c r="B127" s="210"/>
      <c r="C127" s="211"/>
      <c r="D127" s="200" t="s">
        <v>222</v>
      </c>
      <c r="E127" s="212" t="s">
        <v>1</v>
      </c>
      <c r="F127" s="213" t="s">
        <v>397</v>
      </c>
      <c r="G127" s="211"/>
      <c r="H127" s="214">
        <v>0.48199999999999998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222</v>
      </c>
      <c r="AU127" s="220" t="s">
        <v>83</v>
      </c>
      <c r="AV127" s="13" t="s">
        <v>83</v>
      </c>
      <c r="AW127" s="13" t="s">
        <v>30</v>
      </c>
      <c r="AX127" s="13" t="s">
        <v>81</v>
      </c>
      <c r="AY127" s="220" t="s">
        <v>126</v>
      </c>
    </row>
    <row r="128" spans="1:65" s="12" customFormat="1" ht="22.9" customHeight="1">
      <c r="B128" s="170"/>
      <c r="C128" s="171"/>
      <c r="D128" s="172" t="s">
        <v>72</v>
      </c>
      <c r="E128" s="184" t="s">
        <v>398</v>
      </c>
      <c r="F128" s="184" t="s">
        <v>99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SUM(P129:P134)</f>
        <v>0</v>
      </c>
      <c r="Q128" s="178"/>
      <c r="R128" s="179">
        <f>SUM(R129:R134)</f>
        <v>0</v>
      </c>
      <c r="S128" s="178"/>
      <c r="T128" s="180">
        <f>SUM(T129:T134)</f>
        <v>0</v>
      </c>
      <c r="AR128" s="181" t="s">
        <v>81</v>
      </c>
      <c r="AT128" s="182" t="s">
        <v>72</v>
      </c>
      <c r="AU128" s="182" t="s">
        <v>81</v>
      </c>
      <c r="AY128" s="181" t="s">
        <v>126</v>
      </c>
      <c r="BK128" s="183">
        <f>SUM(BK129:BK134)</f>
        <v>0</v>
      </c>
    </row>
    <row r="129" spans="1:65" s="2" customFormat="1" ht="21.75" customHeight="1">
      <c r="A129" s="33"/>
      <c r="B129" s="34"/>
      <c r="C129" s="186" t="s">
        <v>140</v>
      </c>
      <c r="D129" s="186" t="s">
        <v>129</v>
      </c>
      <c r="E129" s="187" t="s">
        <v>399</v>
      </c>
      <c r="F129" s="188" t="s">
        <v>400</v>
      </c>
      <c r="G129" s="189" t="s">
        <v>132</v>
      </c>
      <c r="H129" s="190">
        <v>4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133</v>
      </c>
      <c r="AT129" s="198" t="s">
        <v>129</v>
      </c>
      <c r="AU129" s="198" t="s">
        <v>83</v>
      </c>
      <c r="AY129" s="16" t="s">
        <v>126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133</v>
      </c>
      <c r="BM129" s="198" t="s">
        <v>401</v>
      </c>
    </row>
    <row r="130" spans="1:65" s="2" customFormat="1" ht="19.5">
      <c r="A130" s="33"/>
      <c r="B130" s="34"/>
      <c r="C130" s="35"/>
      <c r="D130" s="200" t="s">
        <v>135</v>
      </c>
      <c r="E130" s="35"/>
      <c r="F130" s="201" t="s">
        <v>402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83</v>
      </c>
    </row>
    <row r="131" spans="1:65" s="2" customFormat="1" ht="16.5" customHeight="1">
      <c r="A131" s="33"/>
      <c r="B131" s="34"/>
      <c r="C131" s="186" t="s">
        <v>133</v>
      </c>
      <c r="D131" s="186" t="s">
        <v>129</v>
      </c>
      <c r="E131" s="187" t="s">
        <v>403</v>
      </c>
      <c r="F131" s="188" t="s">
        <v>404</v>
      </c>
      <c r="G131" s="189" t="s">
        <v>132</v>
      </c>
      <c r="H131" s="190">
        <v>16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133</v>
      </c>
      <c r="AT131" s="198" t="s">
        <v>129</v>
      </c>
      <c r="AU131" s="198" t="s">
        <v>83</v>
      </c>
      <c r="AY131" s="16" t="s">
        <v>126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81</v>
      </c>
      <c r="BK131" s="199">
        <f>ROUND(I131*H131,2)</f>
        <v>0</v>
      </c>
      <c r="BL131" s="16" t="s">
        <v>133</v>
      </c>
      <c r="BM131" s="198" t="s">
        <v>405</v>
      </c>
    </row>
    <row r="132" spans="1:65" s="2" customFormat="1" ht="19.5">
      <c r="A132" s="33"/>
      <c r="B132" s="34"/>
      <c r="C132" s="35"/>
      <c r="D132" s="200" t="s">
        <v>135</v>
      </c>
      <c r="E132" s="35"/>
      <c r="F132" s="201" t="s">
        <v>402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83</v>
      </c>
    </row>
    <row r="133" spans="1:65" s="2" customFormat="1" ht="16.5" customHeight="1">
      <c r="A133" s="33"/>
      <c r="B133" s="34"/>
      <c r="C133" s="186" t="s">
        <v>147</v>
      </c>
      <c r="D133" s="186" t="s">
        <v>129</v>
      </c>
      <c r="E133" s="187" t="s">
        <v>406</v>
      </c>
      <c r="F133" s="188" t="s">
        <v>407</v>
      </c>
      <c r="G133" s="189" t="s">
        <v>132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133</v>
      </c>
      <c r="AT133" s="198" t="s">
        <v>129</v>
      </c>
      <c r="AU133" s="198" t="s">
        <v>83</v>
      </c>
      <c r="AY133" s="16" t="s">
        <v>126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133</v>
      </c>
      <c r="BM133" s="198" t="s">
        <v>408</v>
      </c>
    </row>
    <row r="134" spans="1:65" s="2" customFormat="1" ht="39">
      <c r="A134" s="33"/>
      <c r="B134" s="34"/>
      <c r="C134" s="35"/>
      <c r="D134" s="200" t="s">
        <v>135</v>
      </c>
      <c r="E134" s="35"/>
      <c r="F134" s="201" t="s">
        <v>409</v>
      </c>
      <c r="G134" s="35"/>
      <c r="H134" s="35"/>
      <c r="I134" s="202"/>
      <c r="J134" s="35"/>
      <c r="K134" s="35"/>
      <c r="L134" s="38"/>
      <c r="M134" s="243"/>
      <c r="N134" s="244"/>
      <c r="O134" s="207"/>
      <c r="P134" s="207"/>
      <c r="Q134" s="207"/>
      <c r="R134" s="207"/>
      <c r="S134" s="207"/>
      <c r="T134" s="245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135</v>
      </c>
      <c r="AU134" s="16" t="s">
        <v>83</v>
      </c>
    </row>
    <row r="135" spans="1:65" s="2" customFormat="1" ht="6.95" customHeight="1">
      <c r="A135" s="3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8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algorithmName="SHA-512" hashValue="beUb+Qt5N7uI6RTPrRJs70ogOy/7i/9C2atTLdjfsrybtRuMAlyQ4PF40U+SoYGw1wE/yyhe413Bmh23ImrZCg==" saltValue="EHZYQ/mNcFYpMRsEf5EO94YsaaA5mr8VvYB63CPjmfl1yvnAwP3v4pF65b3DExUyl6JXkTEYiZJqcq1RgwKRJA==" spinCount="100000" sheet="1" objects="1" scenarios="1" formatColumns="0" formatRows="0" autoFilter="0"/>
  <autoFilter ref="C119:K13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PO 01 - Plovárna 01</vt:lpstr>
      <vt:lpstr>PO 02 - Distanční plaveck...</vt:lpstr>
      <vt:lpstr>PO 01  02 VRN - VRN pro p...</vt:lpstr>
      <vt:lpstr>SO 02 - Úprava břehů + ga...</vt:lpstr>
      <vt:lpstr>SO 03 - Úprava ploch - št...</vt:lpstr>
      <vt:lpstr>VON - vedlejší a ostatní ...</vt:lpstr>
      <vt:lpstr>Mobiliář - Lehátka</vt:lpstr>
      <vt:lpstr>'Mobiliář - Lehátka'!Názvy_tisku</vt:lpstr>
      <vt:lpstr>'PO 01  02 VRN - VRN pro p...'!Názvy_tisku</vt:lpstr>
      <vt:lpstr>'PO 01 - Plovárna 01'!Názvy_tisku</vt:lpstr>
      <vt:lpstr>'PO 02 - Distanční plaveck...'!Názvy_tisku</vt:lpstr>
      <vt:lpstr>'Rekapitulace stavby'!Názvy_tisku</vt:lpstr>
      <vt:lpstr>'SO 02 - Úprava břehů + ga...'!Názvy_tisku</vt:lpstr>
      <vt:lpstr>'SO 03 - Úprava ploch - št...'!Názvy_tisku</vt:lpstr>
      <vt:lpstr>'VON - vedlejší a ostatní ...'!Názvy_tisku</vt:lpstr>
      <vt:lpstr>'Mobiliář - Lehátka'!Oblast_tisku</vt:lpstr>
      <vt:lpstr>'PO 01  02 VRN - VRN pro p...'!Oblast_tisku</vt:lpstr>
      <vt:lpstr>'PO 01 - Plovárna 01'!Oblast_tisku</vt:lpstr>
      <vt:lpstr>'PO 02 - Distanční plaveck...'!Oblast_tisku</vt:lpstr>
      <vt:lpstr>'Rekapitulace stavby'!Oblast_tisku</vt:lpstr>
      <vt:lpstr>'SO 02 - Úprava břehů + ga...'!Oblast_tisku</vt:lpstr>
      <vt:lpstr>'SO 03 - Úprava ploch - št...'!Oblast_tisku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Jochimová Lenka</dc:creator>
  <cp:lastModifiedBy>Jochimová Lenka</cp:lastModifiedBy>
  <cp:lastPrinted>2025-02-06T05:07:04Z</cp:lastPrinted>
  <dcterms:created xsi:type="dcterms:W3CDTF">2025-02-05T21:49:02Z</dcterms:created>
  <dcterms:modified xsi:type="dcterms:W3CDTF">2025-02-07T08:18:22Z</dcterms:modified>
</cp:coreProperties>
</file>